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/>
  </bookViews>
  <sheets>
    <sheet name="Прайс 01.07.2022" sheetId="4" r:id="rId1"/>
    <sheet name="Лист1" sheetId="1" r:id="rId2"/>
    <sheet name="Лист2" sheetId="2" r:id="rId3"/>
    <sheet name="Лист3" sheetId="3" r:id="rId4"/>
  </sheets>
  <definedNames>
    <definedName name="_xlnm.Print_Area" localSheetId="0">'Прайс 01.07.2022'!$A$1:$Q$151</definedName>
  </definedNames>
  <calcPr calcId="125725"/>
</workbook>
</file>

<file path=xl/calcChain.xml><?xml version="1.0" encoding="utf-8"?>
<calcChain xmlns="http://schemas.openxmlformats.org/spreadsheetml/2006/main">
  <c r="G63" i="4"/>
  <c r="I63" s="1"/>
  <c r="G150" l="1"/>
  <c r="E145"/>
  <c r="E144"/>
  <c r="I152"/>
  <c r="E139"/>
  <c r="E137"/>
  <c r="E135"/>
  <c r="H134"/>
  <c r="I134" s="1"/>
  <c r="J134" s="1"/>
  <c r="L134" s="1"/>
  <c r="E132"/>
  <c r="E131"/>
  <c r="E130"/>
  <c r="E129"/>
  <c r="E128"/>
  <c r="E123"/>
  <c r="E109"/>
  <c r="E106"/>
  <c r="E105"/>
  <c r="E103"/>
  <c r="E102"/>
  <c r="G74"/>
  <c r="I74" s="1"/>
  <c r="G73"/>
  <c r="I73" s="1"/>
  <c r="E72"/>
  <c r="G72" s="1"/>
  <c r="I72" s="1"/>
  <c r="G71"/>
  <c r="I71" s="1"/>
  <c r="E70"/>
  <c r="G70" s="1"/>
  <c r="I70" s="1"/>
  <c r="E69"/>
  <c r="G69" s="1"/>
  <c r="I69" s="1"/>
  <c r="E68"/>
  <c r="G68" s="1"/>
  <c r="I68" s="1"/>
  <c r="G67"/>
  <c r="I67" s="1"/>
  <c r="E66"/>
  <c r="G66" s="1"/>
  <c r="I66" s="1"/>
  <c r="G62"/>
  <c r="I62" s="1"/>
  <c r="G61"/>
  <c r="I61" s="1"/>
  <c r="G60"/>
  <c r="I60" s="1"/>
  <c r="G59"/>
  <c r="I59" s="1"/>
  <c r="G58"/>
  <c r="G57"/>
  <c r="I57" s="1"/>
  <c r="G56"/>
  <c r="I56" s="1"/>
  <c r="H55"/>
  <c r="E55"/>
  <c r="G55" s="1"/>
  <c r="G54"/>
  <c r="I54" s="1"/>
  <c r="E53"/>
  <c r="G53" s="1"/>
  <c r="I53" s="1"/>
  <c r="G52"/>
  <c r="I52" s="1"/>
  <c r="G51"/>
  <c r="I51" s="1"/>
  <c r="G50"/>
  <c r="I50" s="1"/>
  <c r="G49"/>
  <c r="I49" s="1"/>
  <c r="G48"/>
  <c r="I48" s="1"/>
  <c r="E47"/>
  <c r="G47" s="1"/>
  <c r="I47" s="1"/>
  <c r="E46"/>
  <c r="G46" s="1"/>
  <c r="I46" s="1"/>
  <c r="G45"/>
  <c r="I45" s="1"/>
  <c r="E44"/>
  <c r="G44" s="1"/>
  <c r="I44" s="1"/>
  <c r="G43"/>
  <c r="I43" s="1"/>
  <c r="G42"/>
  <c r="I42" s="1"/>
  <c r="E41"/>
  <c r="G41" s="1"/>
  <c r="I41" s="1"/>
  <c r="G40"/>
  <c r="I40" s="1"/>
  <c r="G39"/>
  <c r="I39" s="1"/>
  <c r="E38"/>
  <c r="G38" s="1"/>
  <c r="I38" s="1"/>
  <c r="E37"/>
  <c r="G37" s="1"/>
  <c r="I37" s="1"/>
  <c r="E36"/>
  <c r="G36" s="1"/>
  <c r="I36" s="1"/>
  <c r="G35"/>
  <c r="I35" s="1"/>
  <c r="G34"/>
  <c r="I34" s="1"/>
  <c r="G138"/>
  <c r="H33"/>
  <c r="E33"/>
  <c r="G33" s="1"/>
  <c r="G32"/>
  <c r="I32" s="1"/>
  <c r="E31"/>
  <c r="G31" s="1"/>
  <c r="I31" s="1"/>
  <c r="G30"/>
  <c r="I30" s="1"/>
  <c r="E29"/>
  <c r="G29" s="1"/>
  <c r="I29" s="1"/>
  <c r="E28"/>
  <c r="G28" s="1"/>
  <c r="I28" s="1"/>
  <c r="G27"/>
  <c r="I27" s="1"/>
  <c r="E26"/>
  <c r="G26" s="1"/>
  <c r="I26" s="1"/>
  <c r="G25"/>
  <c r="I25" s="1"/>
  <c r="G24"/>
  <c r="I24" s="1"/>
  <c r="E23"/>
  <c r="G23" s="1"/>
  <c r="I23" s="1"/>
  <c r="G22"/>
  <c r="I22" s="1"/>
  <c r="G21"/>
  <c r="I21" s="1"/>
  <c r="G20"/>
  <c r="I20" s="1"/>
  <c r="G19"/>
  <c r="I19" s="1"/>
  <c r="G18"/>
  <c r="I18" s="1"/>
  <c r="E17"/>
  <c r="G17" s="1"/>
  <c r="I17" s="1"/>
  <c r="G16"/>
  <c r="I16" s="1"/>
  <c r="I15"/>
  <c r="E14"/>
  <c r="G14" s="1"/>
  <c r="I14" s="1"/>
  <c r="E13"/>
  <c r="G13" s="1"/>
  <c r="I13" s="1"/>
  <c r="H12"/>
  <c r="G12"/>
  <c r="G11"/>
  <c r="I11" s="1"/>
  <c r="G10"/>
  <c r="I10" s="1"/>
  <c r="G9"/>
  <c r="I9" s="1"/>
  <c r="G8"/>
  <c r="I8" s="1"/>
  <c r="G7"/>
  <c r="I7" s="1"/>
  <c r="I12" l="1"/>
  <c r="I33"/>
  <c r="I55"/>
  <c r="I58"/>
</calcChain>
</file>

<file path=xl/sharedStrings.xml><?xml version="1.0" encoding="utf-8"?>
<sst xmlns="http://schemas.openxmlformats.org/spreadsheetml/2006/main" count="438" uniqueCount="207">
  <si>
    <t>ИЗДЕЛИЯ ИЗ ПРИРОДНОГО КАМНЯ</t>
  </si>
  <si>
    <t>ЦЕНЫ С 01.07.2022 г.</t>
  </si>
  <si>
    <t>Вид изделия</t>
  </si>
  <si>
    <t>Размеры, мм</t>
  </si>
  <si>
    <t>Вид материала, цвет</t>
  </si>
  <si>
    <t>Сумма, руб.</t>
  </si>
  <si>
    <t>Плиты из гранита</t>
  </si>
  <si>
    <t>Плита полированная</t>
  </si>
  <si>
    <t>600х600х15</t>
  </si>
  <si>
    <t>G-683 светлая</t>
  </si>
  <si>
    <t>600х300х20</t>
  </si>
  <si>
    <t>Дымовский</t>
  </si>
  <si>
    <t>600х600х20</t>
  </si>
  <si>
    <t>Мансуровский</t>
  </si>
  <si>
    <t>China juparana тёмная 2</t>
  </si>
  <si>
    <t>China juparana тёмная 1</t>
  </si>
  <si>
    <t>G-603 с пропилами</t>
  </si>
  <si>
    <t>Shandong Sesame Black</t>
  </si>
  <si>
    <t>600х600х18</t>
  </si>
  <si>
    <t>G-654 светлая</t>
  </si>
  <si>
    <t>600х200х20</t>
  </si>
  <si>
    <t>G-562  красный поручень</t>
  </si>
  <si>
    <t>Плита термообработанная</t>
  </si>
  <si>
    <t>600х400х30</t>
  </si>
  <si>
    <t>Imperial Red, красная</t>
  </si>
  <si>
    <t>600х150х15</t>
  </si>
  <si>
    <t xml:space="preserve">G-683 розовая </t>
  </si>
  <si>
    <t>G-683 розовая с зелён оттенк</t>
  </si>
  <si>
    <t>G-654 тёмная</t>
  </si>
  <si>
    <t>310х250х10</t>
  </si>
  <si>
    <t>G-603</t>
  </si>
  <si>
    <t>G -664</t>
  </si>
  <si>
    <t>G-683 розовая тёмн.</t>
  </si>
  <si>
    <t>G-562, красный</t>
  </si>
  <si>
    <t>Tianshan Red, красный</t>
  </si>
  <si>
    <t>Tianshan Blue,бело-голубой</t>
  </si>
  <si>
    <t>Mongolia Black,черный</t>
  </si>
  <si>
    <t>China Japarana, желто-бежевый с разводами светлая</t>
  </si>
  <si>
    <t>China Japarana, желто-бежевый с разводами темная</t>
  </si>
  <si>
    <t>Shanxi Black</t>
  </si>
  <si>
    <t>600x300x20</t>
  </si>
  <si>
    <t>Shandong G-654</t>
  </si>
  <si>
    <t>1200х600х20</t>
  </si>
  <si>
    <t>1250х600х20</t>
  </si>
  <si>
    <t>G-654 обломанная</t>
  </si>
  <si>
    <t>China Green,  светло-зеленый</t>
  </si>
  <si>
    <t xml:space="preserve"> </t>
  </si>
  <si>
    <t>China Green,  тёмно-зеленый</t>
  </si>
  <si>
    <t>China Green,  средне-зеленый</t>
  </si>
  <si>
    <t>G -682, бежево-желтый</t>
  </si>
  <si>
    <t>Tiger Yellow, желтый светлая</t>
  </si>
  <si>
    <t>Chinese Wave White,черный с белыми волнами</t>
  </si>
  <si>
    <t>G -655,светло-серый</t>
  </si>
  <si>
    <t>Tiger Skin Yellow, пятнистый «шкура тигра»</t>
  </si>
  <si>
    <t>305х305х15</t>
  </si>
  <si>
    <t>305х305х10</t>
  </si>
  <si>
    <t>China Green,зеленый,         темно-зеленый</t>
  </si>
  <si>
    <t>Xili red,розовый</t>
  </si>
  <si>
    <t>Tiger Skin Red</t>
  </si>
  <si>
    <t>G -682,бежево-желтый</t>
  </si>
  <si>
    <t>1400х600х20</t>
  </si>
  <si>
    <t>600х300х18</t>
  </si>
  <si>
    <t>500х300х40</t>
  </si>
  <si>
    <t>600х250х40</t>
  </si>
  <si>
    <t>500х150х40</t>
  </si>
  <si>
    <t>500х250х40</t>
  </si>
  <si>
    <t>600х150х40</t>
  </si>
  <si>
    <t>600х300х40</t>
  </si>
  <si>
    <t>Плиты  из мрамора</t>
  </si>
  <si>
    <t>Плита полированная из мрамора</t>
  </si>
  <si>
    <t>600х400х20</t>
  </si>
  <si>
    <t xml:space="preserve"> Коелга бело-серый</t>
  </si>
  <si>
    <t>300х250х10</t>
  </si>
  <si>
    <t>450х450х20</t>
  </si>
  <si>
    <t>Плита лощеная из мрамора</t>
  </si>
  <si>
    <t>White GX</t>
  </si>
  <si>
    <t>Плита лощеная  из мрамора</t>
  </si>
  <si>
    <t>300х400х10</t>
  </si>
  <si>
    <t>Плита  лощеная из мрамора</t>
  </si>
  <si>
    <t>650х300х18</t>
  </si>
  <si>
    <t>Bianco Carrara</t>
  </si>
  <si>
    <t>650х700х18</t>
  </si>
  <si>
    <t xml:space="preserve">Ступени </t>
  </si>
  <si>
    <t>Цвет</t>
  </si>
  <si>
    <t>Количество, шт.</t>
  </si>
  <si>
    <t>руб./шт.</t>
  </si>
  <si>
    <t>Проступь</t>
  </si>
  <si>
    <t>1500х360х20</t>
  </si>
  <si>
    <t>360х300х25</t>
  </si>
  <si>
    <t>1240х310х20</t>
  </si>
  <si>
    <t xml:space="preserve">Tiger Yellow, желтый </t>
  </si>
  <si>
    <t>Поручень</t>
  </si>
  <si>
    <t>1000х250х30</t>
  </si>
  <si>
    <t>G-562</t>
  </si>
  <si>
    <t>зелёный</t>
  </si>
  <si>
    <t>бежевый</t>
  </si>
  <si>
    <t>Плинтус из мрамора</t>
  </si>
  <si>
    <t>600х60х40</t>
  </si>
  <si>
    <t>мрамор бело-серый</t>
  </si>
  <si>
    <t>1400х800х40</t>
  </si>
  <si>
    <t>гранит China Green темно-зеленый</t>
  </si>
  <si>
    <t>1200х1100х40</t>
  </si>
  <si>
    <t>Количество, м2</t>
  </si>
  <si>
    <t>Плитняк из сланца толстый</t>
  </si>
  <si>
    <t>толщина 30-50</t>
  </si>
  <si>
    <t>серый</t>
  </si>
  <si>
    <t xml:space="preserve">Плитняк из сланца тонкий </t>
  </si>
  <si>
    <t>толщина 15-25</t>
  </si>
  <si>
    <t xml:space="preserve">Брусчатка из сланца </t>
  </si>
  <si>
    <t>150х150х40</t>
  </si>
  <si>
    <t>Мозаика из сланца тонкая 1,5-2,5  см</t>
  </si>
  <si>
    <t>100-200х25-40</t>
  </si>
  <si>
    <t>100х200х50</t>
  </si>
  <si>
    <t>150х100х50</t>
  </si>
  <si>
    <t xml:space="preserve">Плитняк из серого гранита </t>
  </si>
  <si>
    <t>белый</t>
  </si>
  <si>
    <t>Полоска из сланца "Бриз"</t>
  </si>
  <si>
    <t>100-250х15х25</t>
  </si>
  <si>
    <t>Плитка Цокольная из сланца</t>
  </si>
  <si>
    <t>250х150х5-10</t>
  </si>
  <si>
    <t>Полоска из сланца "Скала"</t>
  </si>
  <si>
    <t>100-250х50х15-20</t>
  </si>
  <si>
    <t>Плитка Тротуарная  из сланца</t>
  </si>
  <si>
    <t>150х250х15-25</t>
  </si>
  <si>
    <t>Брусчатка из сланца</t>
  </si>
  <si>
    <t>150х250х40-50</t>
  </si>
  <si>
    <t>Полоска из сланца "Морская волна"</t>
  </si>
  <si>
    <t>Полоска "Бриз" из белого гранита</t>
  </si>
  <si>
    <t>Полоска "Бриз" из серого гранита</t>
  </si>
  <si>
    <t>Количество, кг</t>
  </si>
  <si>
    <t>Галька из амазонита крупная</t>
  </si>
  <si>
    <t>серо-голубой</t>
  </si>
  <si>
    <t>Гравий из серого гранита   фр. 5-20 мм</t>
  </si>
  <si>
    <t xml:space="preserve">Галька из серого гранита    фр. 20-40 мм </t>
  </si>
  <si>
    <t>Щебень из белого гранита крупный</t>
  </si>
  <si>
    <t>Щебень из белого гранита мелкий</t>
  </si>
  <si>
    <t>до 50 мм</t>
  </si>
  <si>
    <t>Щебень из амазонита фр. 5-20 мм</t>
  </si>
  <si>
    <t>Гравий из амазонита   фр. 5-20 мм</t>
  </si>
  <si>
    <t>Галька из чёрного гранита фр. 40-70 мм</t>
  </si>
  <si>
    <t>черный</t>
  </si>
  <si>
    <t>Плитняк окатанный из гранита</t>
  </si>
  <si>
    <t>серый,белый</t>
  </si>
  <si>
    <t>Плитняк окатанный из гранита (мелкий)</t>
  </si>
  <si>
    <t>Столешницы</t>
  </si>
  <si>
    <t xml:space="preserve">Столешница полированная   из мрамора </t>
  </si>
  <si>
    <t>1900х600х20</t>
  </si>
  <si>
    <t>Silwer Grey,серый</t>
  </si>
  <si>
    <t>Green Onix,бело-зеленый</t>
  </si>
  <si>
    <t>Bianco Carrara, бело-серый</t>
  </si>
  <si>
    <t>Столешница полированная из гранита</t>
  </si>
  <si>
    <t>Shangdon Rasty, бежево-желтый</t>
  </si>
  <si>
    <t>Baltic Brown</t>
  </si>
  <si>
    <t>2000х600х30</t>
  </si>
  <si>
    <t>1250х590х20</t>
  </si>
  <si>
    <t>G-654</t>
  </si>
  <si>
    <t>Продажа 0,813м2 26.08.2020 Продажа 0,9м2 05.08.2021</t>
  </si>
  <si>
    <t xml:space="preserve">Столешница полированная из гранита </t>
  </si>
  <si>
    <t xml:space="preserve">China Green, зеленый </t>
  </si>
  <si>
    <t>1100х600х20</t>
  </si>
  <si>
    <t>G -664, малиново-коричневый с белым</t>
  </si>
  <si>
    <t>Perl White, белый</t>
  </si>
  <si>
    <t>Подоконники</t>
  </si>
  <si>
    <t>Подоконник полированный из гранита, (передняя сторона 40)</t>
  </si>
  <si>
    <t>1900х650х20</t>
  </si>
  <si>
    <t>G-682,бежево-желтый</t>
  </si>
  <si>
    <t>1600х650х20</t>
  </si>
  <si>
    <t>Подоконник полированный из гранита,(передняя сторона 40)</t>
  </si>
  <si>
    <t>G -655, светло-серый</t>
  </si>
  <si>
    <t>G -664,малиново-коричневый с белым</t>
  </si>
  <si>
    <t>Perl Whte, белый</t>
  </si>
  <si>
    <t>840х470х20</t>
  </si>
  <si>
    <t>840х550х20</t>
  </si>
  <si>
    <t>Bianco Carrara со сколами</t>
  </si>
  <si>
    <t>Мойка каменная маленькая</t>
  </si>
  <si>
    <t>Мойка каменная прямоугольная  большая</t>
  </si>
  <si>
    <t>1200х700х40</t>
  </si>
  <si>
    <t xml:space="preserve">Комплект садовой мебели: стол из гранита прямоугольный  + 4 сиденья </t>
  </si>
  <si>
    <t xml:space="preserve">Комплект садовой мебели: стол из гранита овальный + 4 сиденья </t>
  </si>
  <si>
    <t xml:space="preserve">Комплект садовой мебели: стол из гранита прямоугольный + 4 сиденья </t>
  </si>
  <si>
    <t>Цена, руб./шт.</t>
  </si>
  <si>
    <t>Количество,  шт.</t>
  </si>
  <si>
    <t>Цена, руб./м2</t>
  </si>
  <si>
    <t xml:space="preserve">Смеситель каменный для мойки </t>
  </si>
  <si>
    <t>Смеситель каменный для мойки  с душем</t>
  </si>
  <si>
    <t>Брусчатка из гранита пилено-колотая</t>
  </si>
  <si>
    <t>Плитняк галтованный (окатанный) из сланца</t>
  </si>
  <si>
    <t>Цена, руб./кг.</t>
  </si>
  <si>
    <t>Гравий и щебень</t>
  </si>
  <si>
    <t>Щебень из мрамора</t>
  </si>
  <si>
    <t>20-40</t>
  </si>
  <si>
    <t xml:space="preserve">белый </t>
  </si>
  <si>
    <t>5-10</t>
  </si>
  <si>
    <t>10-20</t>
  </si>
  <si>
    <t>Tiger Yellow (шкура тигра)</t>
  </si>
  <si>
    <t xml:space="preserve">Подоконник полированный из гранита, (передняя сторона 40) </t>
  </si>
  <si>
    <t>Мойки, смесители, уличная мебель из камня</t>
  </si>
  <si>
    <t>Плитняк, брусчатка, полоска  из сланца и гранита</t>
  </si>
  <si>
    <t xml:space="preserve">изготовим под заказ </t>
  </si>
  <si>
    <t>Серый, тёмно-серый, красный и др.</t>
  </si>
  <si>
    <t>600х300х18 (20, 30)</t>
  </si>
  <si>
    <t xml:space="preserve">Луковая гора, серый </t>
  </si>
  <si>
    <t xml:space="preserve">Лисья горка, серый </t>
  </si>
  <si>
    <t>Pearl White, белый</t>
  </si>
  <si>
    <t>G-562 , красный</t>
  </si>
  <si>
    <t>под заказ</t>
  </si>
  <si>
    <r>
      <rPr>
        <b/>
        <sz val="14"/>
        <rFont val="Calibri"/>
        <family val="2"/>
        <charset val="204"/>
        <scheme val="minor"/>
      </rPr>
      <t>Общество с ограниченной ответственностью «Природный камень»</t>
    </r>
    <r>
      <rPr>
        <b/>
        <sz val="11"/>
        <rFont val="Calibri"/>
        <family val="2"/>
        <charset val="204"/>
        <scheme val="minor"/>
      </rPr>
      <t xml:space="preserve">
г. Чита, ул. Новобульварная ,119 оф. 1, тел./факс +7-(302-2)- 41-63-43,
E-mail: chitakamen@mail.ru           Интернет-сайт: http://kamen.chita.ru
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</si>
</sst>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9">
    <xf numFmtId="0" fontId="0" fillId="0" borderId="0" xfId="0"/>
    <xf numFmtId="0" fontId="2" fillId="2" borderId="1" xfId="0" applyFont="1" applyFill="1" applyBorder="1"/>
    <xf numFmtId="2" fontId="2" fillId="2" borderId="1" xfId="0" applyNumberFormat="1" applyFont="1" applyFill="1" applyBorder="1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/>
    <xf numFmtId="0" fontId="8" fillId="2" borderId="0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4" fillId="2" borderId="0" xfId="0" applyFont="1" applyFill="1"/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/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14" fontId="2" fillId="2" borderId="0" xfId="0" applyNumberFormat="1" applyFont="1" applyFill="1"/>
    <xf numFmtId="16" fontId="2" fillId="2" borderId="0" xfId="0" applyNumberFormat="1" applyFont="1" applyFill="1"/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49" fontId="10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</cellXfs>
  <cellStyles count="3">
    <cellStyle name="Обычный" xfId="0" builtinId="0"/>
    <cellStyle name="Обычный 3 2" xfId="1"/>
    <cellStyle name="Обычный 6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3"/>
  <sheetViews>
    <sheetView tabSelected="1" topLeftCell="A64" zoomScaleNormal="100" workbookViewId="0">
      <selection activeCell="M8" sqref="M8"/>
    </sheetView>
  </sheetViews>
  <sheetFormatPr defaultRowHeight="15"/>
  <cols>
    <col min="1" max="1" width="16.140625" style="5" customWidth="1"/>
    <col min="2" max="2" width="13.140625" style="5" customWidth="1"/>
    <col min="3" max="3" width="17.28515625" style="5" customWidth="1"/>
    <col min="4" max="4" width="17.42578125" style="5" customWidth="1"/>
    <col min="5" max="5" width="7.5703125" style="5" customWidth="1"/>
    <col min="6" max="6" width="6.5703125" style="5" customWidth="1"/>
    <col min="7" max="7" width="8.7109375" style="5" customWidth="1"/>
    <col min="8" max="8" width="9.140625" style="5" customWidth="1"/>
    <col min="9" max="9" width="10" style="5" hidden="1" customWidth="1"/>
    <col min="10" max="10" width="10.140625" style="5" bestFit="1" customWidth="1"/>
    <col min="11" max="16384" width="9.140625" style="5"/>
  </cols>
  <sheetData>
    <row r="1" spans="1:10" ht="55.5" customHeight="1">
      <c r="A1" s="3" t="s">
        <v>206</v>
      </c>
      <c r="B1" s="4"/>
      <c r="C1" s="4"/>
      <c r="D1" s="4"/>
      <c r="E1" s="4"/>
      <c r="F1" s="4"/>
      <c r="G1" s="4"/>
      <c r="H1" s="4"/>
      <c r="I1" s="4"/>
    </row>
    <row r="2" spans="1:10" s="7" customFormat="1" ht="28.5" customHeight="1">
      <c r="A2" s="6" t="s">
        <v>0</v>
      </c>
      <c r="B2" s="6"/>
      <c r="C2" s="6"/>
      <c r="D2" s="6"/>
      <c r="E2" s="6"/>
      <c r="F2" s="6"/>
      <c r="G2" s="6"/>
      <c r="H2" s="6"/>
      <c r="I2" s="6"/>
    </row>
    <row r="3" spans="1:10" s="7" customFormat="1" ht="28.5" customHeight="1">
      <c r="A3" s="6" t="s">
        <v>1</v>
      </c>
      <c r="B3" s="6"/>
      <c r="C3" s="6"/>
      <c r="D3" s="6"/>
      <c r="E3" s="6"/>
      <c r="F3" s="6"/>
      <c r="G3" s="6"/>
      <c r="H3" s="6"/>
      <c r="I3" s="6"/>
    </row>
    <row r="4" spans="1:10" ht="14.25" customHeight="1">
      <c r="A4" s="8"/>
      <c r="B4" s="8"/>
      <c r="C4" s="8"/>
      <c r="D4" s="8"/>
      <c r="E4" s="8"/>
      <c r="F4" s="8"/>
    </row>
    <row r="5" spans="1:10" ht="63.75" customHeight="1">
      <c r="A5" s="9" t="s">
        <v>2</v>
      </c>
      <c r="B5" s="9"/>
      <c r="C5" s="10" t="s">
        <v>3</v>
      </c>
      <c r="D5" s="10" t="s">
        <v>4</v>
      </c>
      <c r="E5" s="9" t="s">
        <v>181</v>
      </c>
      <c r="F5" s="9"/>
      <c r="G5" s="10" t="s">
        <v>102</v>
      </c>
      <c r="H5" s="10" t="s">
        <v>182</v>
      </c>
      <c r="I5" s="10" t="s">
        <v>5</v>
      </c>
    </row>
    <row r="6" spans="1:10" ht="28.5" customHeight="1">
      <c r="A6" s="28" t="s">
        <v>6</v>
      </c>
      <c r="B6" s="29"/>
      <c r="C6" s="29"/>
      <c r="D6" s="29"/>
      <c r="E6" s="29"/>
      <c r="F6" s="29"/>
      <c r="G6" s="29"/>
      <c r="H6" s="30"/>
      <c r="I6" s="1"/>
    </row>
    <row r="7" spans="1:10" ht="28.5" customHeight="1">
      <c r="A7" s="12" t="s">
        <v>7</v>
      </c>
      <c r="B7" s="12"/>
      <c r="C7" s="13" t="s">
        <v>8</v>
      </c>
      <c r="D7" s="13" t="s">
        <v>9</v>
      </c>
      <c r="E7" s="14">
        <v>1</v>
      </c>
      <c r="F7" s="14"/>
      <c r="G7" s="1">
        <f>0.6*0.6*E7</f>
        <v>0.36</v>
      </c>
      <c r="H7" s="1">
        <v>4000</v>
      </c>
      <c r="I7" s="1">
        <f t="shared" ref="I7:I57" si="0">G7*H7</f>
        <v>1440</v>
      </c>
    </row>
    <row r="8" spans="1:10" ht="28.5" customHeight="1">
      <c r="A8" s="12" t="s">
        <v>7</v>
      </c>
      <c r="B8" s="12"/>
      <c r="C8" s="13" t="s">
        <v>10</v>
      </c>
      <c r="D8" s="13" t="s">
        <v>11</v>
      </c>
      <c r="E8" s="14">
        <v>2</v>
      </c>
      <c r="F8" s="14"/>
      <c r="G8" s="1">
        <f>0.6*0.3*E8</f>
        <v>0.36</v>
      </c>
      <c r="H8" s="1">
        <v>5531</v>
      </c>
      <c r="I8" s="1">
        <f t="shared" si="0"/>
        <v>1991.1599999999999</v>
      </c>
    </row>
    <row r="9" spans="1:10" ht="28.5" customHeight="1">
      <c r="A9" s="12" t="s">
        <v>7</v>
      </c>
      <c r="B9" s="12"/>
      <c r="C9" s="13" t="s">
        <v>12</v>
      </c>
      <c r="D9" s="13" t="s">
        <v>13</v>
      </c>
      <c r="E9" s="14">
        <v>3</v>
      </c>
      <c r="F9" s="14"/>
      <c r="G9" s="1">
        <f t="shared" ref="G9:G13" si="1">0.6*0.6*E9</f>
        <v>1.08</v>
      </c>
      <c r="H9" s="1">
        <v>4327</v>
      </c>
      <c r="I9" s="1">
        <f t="shared" si="0"/>
        <v>4673.16</v>
      </c>
    </row>
    <row r="10" spans="1:10" ht="36.75" customHeight="1">
      <c r="A10" s="12" t="s">
        <v>7</v>
      </c>
      <c r="B10" s="12"/>
      <c r="C10" s="13" t="s">
        <v>8</v>
      </c>
      <c r="D10" s="13" t="s">
        <v>14</v>
      </c>
      <c r="E10" s="14">
        <v>2</v>
      </c>
      <c r="F10" s="14"/>
      <c r="G10" s="1">
        <f t="shared" si="1"/>
        <v>0.72</v>
      </c>
      <c r="H10" s="1">
        <v>4727</v>
      </c>
      <c r="I10" s="1">
        <f t="shared" si="0"/>
        <v>3403.44</v>
      </c>
    </row>
    <row r="11" spans="1:10" ht="38.25" customHeight="1">
      <c r="A11" s="12" t="s">
        <v>7</v>
      </c>
      <c r="B11" s="12"/>
      <c r="C11" s="13" t="s">
        <v>8</v>
      </c>
      <c r="D11" s="13" t="s">
        <v>15</v>
      </c>
      <c r="E11" s="14">
        <v>12</v>
      </c>
      <c r="F11" s="14"/>
      <c r="G11" s="1">
        <f t="shared" si="1"/>
        <v>4.32</v>
      </c>
      <c r="H11" s="1">
        <v>4727</v>
      </c>
      <c r="I11" s="1">
        <f t="shared" si="0"/>
        <v>20420.640000000003</v>
      </c>
    </row>
    <row r="12" spans="1:10" ht="40.5" customHeight="1">
      <c r="A12" s="12" t="s">
        <v>7</v>
      </c>
      <c r="B12" s="12"/>
      <c r="C12" s="13" t="s">
        <v>12</v>
      </c>
      <c r="D12" s="13" t="s">
        <v>16</v>
      </c>
      <c r="E12" s="14">
        <v>7.5</v>
      </c>
      <c r="F12" s="14"/>
      <c r="G12" s="1">
        <f t="shared" si="1"/>
        <v>2.6999999999999997</v>
      </c>
      <c r="H12" s="1">
        <f>3536*1.7</f>
        <v>6011.2</v>
      </c>
      <c r="I12" s="1">
        <f t="shared" si="0"/>
        <v>16230.239999999998</v>
      </c>
    </row>
    <row r="13" spans="1:10" ht="41.25" customHeight="1">
      <c r="A13" s="12" t="s">
        <v>7</v>
      </c>
      <c r="B13" s="12"/>
      <c r="C13" s="13" t="s">
        <v>8</v>
      </c>
      <c r="D13" s="13" t="s">
        <v>17</v>
      </c>
      <c r="E13" s="14">
        <f>68-9-12-29-1-4-12</f>
        <v>1</v>
      </c>
      <c r="F13" s="14"/>
      <c r="G13" s="1">
        <f t="shared" si="1"/>
        <v>0.36</v>
      </c>
      <c r="H13" s="1">
        <v>6500</v>
      </c>
      <c r="I13" s="1">
        <f t="shared" si="0"/>
        <v>2340</v>
      </c>
    </row>
    <row r="14" spans="1:10" ht="28.5" customHeight="1">
      <c r="A14" s="12" t="s">
        <v>7</v>
      </c>
      <c r="B14" s="12"/>
      <c r="C14" s="13" t="s">
        <v>18</v>
      </c>
      <c r="D14" s="13" t="s">
        <v>19</v>
      </c>
      <c r="E14" s="14">
        <f>18-1</f>
        <v>17</v>
      </c>
      <c r="F14" s="14"/>
      <c r="G14" s="1">
        <f>0.6*0.6*E14-2*0.36</f>
        <v>5.4</v>
      </c>
      <c r="H14" s="1">
        <v>5109</v>
      </c>
      <c r="I14" s="1">
        <f t="shared" si="0"/>
        <v>27588.600000000002</v>
      </c>
      <c r="J14" s="15"/>
    </row>
    <row r="15" spans="1:10" ht="31.5" customHeight="1">
      <c r="A15" s="12" t="s">
        <v>7</v>
      </c>
      <c r="B15" s="12"/>
      <c r="C15" s="13" t="s">
        <v>20</v>
      </c>
      <c r="D15" s="13" t="s">
        <v>21</v>
      </c>
      <c r="E15" s="14">
        <v>2</v>
      </c>
      <c r="F15" s="14"/>
      <c r="G15" s="1"/>
      <c r="H15" s="1">
        <v>1440</v>
      </c>
      <c r="I15" s="1">
        <f>E15*H15</f>
        <v>2880</v>
      </c>
    </row>
    <row r="16" spans="1:10" ht="38.25" customHeight="1">
      <c r="A16" s="12" t="s">
        <v>22</v>
      </c>
      <c r="B16" s="12"/>
      <c r="C16" s="13" t="s">
        <v>23</v>
      </c>
      <c r="D16" s="13" t="s">
        <v>24</v>
      </c>
      <c r="E16" s="14">
        <v>17.5</v>
      </c>
      <c r="F16" s="14"/>
      <c r="G16" s="1">
        <f>0.6*0.4*E16</f>
        <v>4.2</v>
      </c>
      <c r="H16" s="1">
        <v>8235</v>
      </c>
      <c r="I16" s="1">
        <f t="shared" si="0"/>
        <v>34587</v>
      </c>
    </row>
    <row r="17" spans="1:9" ht="38.25" customHeight="1">
      <c r="A17" s="12" t="s">
        <v>7</v>
      </c>
      <c r="B17" s="12"/>
      <c r="C17" s="13" t="s">
        <v>25</v>
      </c>
      <c r="D17" s="13" t="s">
        <v>26</v>
      </c>
      <c r="E17" s="14">
        <f>16+14</f>
        <v>30</v>
      </c>
      <c r="F17" s="14"/>
      <c r="G17" s="1">
        <f>0.6*0.15*E17</f>
        <v>2.6999999999999997</v>
      </c>
      <c r="H17" s="1">
        <v>4644</v>
      </c>
      <c r="I17" s="1">
        <f t="shared" si="0"/>
        <v>12538.8</v>
      </c>
    </row>
    <row r="18" spans="1:9" ht="38.25" customHeight="1">
      <c r="A18" s="12" t="s">
        <v>7</v>
      </c>
      <c r="B18" s="12"/>
      <c r="C18" s="13" t="s">
        <v>25</v>
      </c>
      <c r="D18" s="13" t="s">
        <v>27</v>
      </c>
      <c r="E18" s="14">
        <v>14</v>
      </c>
      <c r="F18" s="14"/>
      <c r="G18" s="1">
        <f>0.6*0.15*E18</f>
        <v>1.26</v>
      </c>
      <c r="H18" s="1">
        <v>4644</v>
      </c>
      <c r="I18" s="1">
        <f t="shared" si="0"/>
        <v>5851.44</v>
      </c>
    </row>
    <row r="19" spans="1:9" ht="28.5" customHeight="1">
      <c r="A19" s="12" t="s">
        <v>7</v>
      </c>
      <c r="B19" s="12"/>
      <c r="C19" s="13" t="s">
        <v>18</v>
      </c>
      <c r="D19" s="13" t="s">
        <v>28</v>
      </c>
      <c r="E19" s="14">
        <v>12</v>
      </c>
      <c r="F19" s="14"/>
      <c r="G19" s="1">
        <f>0.6*0.6*E19</f>
        <v>4.32</v>
      </c>
      <c r="H19" s="1">
        <v>5109</v>
      </c>
      <c r="I19" s="1">
        <f t="shared" si="0"/>
        <v>22070.880000000001</v>
      </c>
    </row>
    <row r="20" spans="1:9" ht="34.5" customHeight="1">
      <c r="A20" s="12" t="s">
        <v>7</v>
      </c>
      <c r="B20" s="12"/>
      <c r="C20" s="13" t="s">
        <v>29</v>
      </c>
      <c r="D20" s="13" t="s">
        <v>15</v>
      </c>
      <c r="E20" s="14">
        <v>14</v>
      </c>
      <c r="F20" s="14"/>
      <c r="G20" s="1">
        <f>0.31*0.25*E20</f>
        <v>1.085</v>
      </c>
      <c r="H20" s="1">
        <v>3500</v>
      </c>
      <c r="I20" s="1">
        <f t="shared" si="0"/>
        <v>3797.5</v>
      </c>
    </row>
    <row r="21" spans="1:9" ht="28.5" customHeight="1">
      <c r="A21" s="12" t="s">
        <v>7</v>
      </c>
      <c r="B21" s="12"/>
      <c r="C21" s="13" t="s">
        <v>10</v>
      </c>
      <c r="D21" s="13" t="s">
        <v>30</v>
      </c>
      <c r="E21" s="14">
        <v>2</v>
      </c>
      <c r="F21" s="14"/>
      <c r="G21" s="1">
        <f>0.6*0.3*E21</f>
        <v>0.36</v>
      </c>
      <c r="H21" s="1">
        <v>4100</v>
      </c>
      <c r="I21" s="1">
        <f t="shared" si="0"/>
        <v>1476</v>
      </c>
    </row>
    <row r="22" spans="1:9" ht="26.25" customHeight="1">
      <c r="A22" s="12" t="s">
        <v>7</v>
      </c>
      <c r="B22" s="12"/>
      <c r="C22" s="13" t="s">
        <v>8</v>
      </c>
      <c r="D22" s="13" t="s">
        <v>31</v>
      </c>
      <c r="E22" s="14">
        <v>3</v>
      </c>
      <c r="F22" s="14"/>
      <c r="G22" s="1">
        <f>0.6*0.6*E22</f>
        <v>1.08</v>
      </c>
      <c r="H22" s="1">
        <v>4053</v>
      </c>
      <c r="I22" s="1">
        <f t="shared" si="0"/>
        <v>4377.2400000000007</v>
      </c>
    </row>
    <row r="23" spans="1:9" ht="20.25" customHeight="1">
      <c r="A23" s="12" t="s">
        <v>7</v>
      </c>
      <c r="B23" s="12"/>
      <c r="C23" s="13" t="s">
        <v>12</v>
      </c>
      <c r="D23" s="13" t="s">
        <v>31</v>
      </c>
      <c r="E23" s="14">
        <f>24-2</f>
        <v>22</v>
      </c>
      <c r="F23" s="14"/>
      <c r="G23" s="1">
        <f>0.6*0.6*E23</f>
        <v>7.92</v>
      </c>
      <c r="H23" s="1">
        <v>4250</v>
      </c>
      <c r="I23" s="1">
        <f t="shared" si="0"/>
        <v>33660</v>
      </c>
    </row>
    <row r="24" spans="1:9" ht="50.25" customHeight="1">
      <c r="A24" s="12" t="s">
        <v>7</v>
      </c>
      <c r="B24" s="12"/>
      <c r="C24" s="13" t="s">
        <v>8</v>
      </c>
      <c r="D24" s="13" t="s">
        <v>32</v>
      </c>
      <c r="E24" s="14">
        <v>14</v>
      </c>
      <c r="F24" s="14"/>
      <c r="G24" s="1">
        <f>0.6*0.6*E24</f>
        <v>5.04</v>
      </c>
      <c r="H24" s="1">
        <v>4644</v>
      </c>
      <c r="I24" s="1">
        <f t="shared" si="0"/>
        <v>23405.759999999998</v>
      </c>
    </row>
    <row r="25" spans="1:9" ht="33.75" customHeight="1">
      <c r="A25" s="12" t="s">
        <v>7</v>
      </c>
      <c r="B25" s="12"/>
      <c r="C25" s="13" t="s">
        <v>8</v>
      </c>
      <c r="D25" s="13" t="s">
        <v>33</v>
      </c>
      <c r="E25" s="14">
        <v>1</v>
      </c>
      <c r="F25" s="14"/>
      <c r="G25" s="1">
        <f>0.6*0.6*E25</f>
        <v>0.36</v>
      </c>
      <c r="H25" s="1">
        <v>4570</v>
      </c>
      <c r="I25" s="1">
        <f t="shared" si="0"/>
        <v>1645.2</v>
      </c>
    </row>
    <row r="26" spans="1:9" ht="33.75" customHeight="1">
      <c r="A26" s="12" t="s">
        <v>7</v>
      </c>
      <c r="B26" s="12"/>
      <c r="C26" s="13" t="s">
        <v>8</v>
      </c>
      <c r="D26" s="13" t="s">
        <v>34</v>
      </c>
      <c r="E26" s="14">
        <f>4-1-2</f>
        <v>1</v>
      </c>
      <c r="F26" s="14"/>
      <c r="G26" s="1">
        <f>0.6*0.6*E26</f>
        <v>0.36</v>
      </c>
      <c r="H26" s="1">
        <v>4570</v>
      </c>
      <c r="I26" s="1">
        <f t="shared" si="0"/>
        <v>1645.2</v>
      </c>
    </row>
    <row r="27" spans="1:9" ht="45" customHeight="1">
      <c r="A27" s="12" t="s">
        <v>7</v>
      </c>
      <c r="B27" s="12"/>
      <c r="C27" s="13" t="s">
        <v>25</v>
      </c>
      <c r="D27" s="13" t="s">
        <v>35</v>
      </c>
      <c r="E27" s="14">
        <v>64</v>
      </c>
      <c r="F27" s="14"/>
      <c r="G27" s="1">
        <f>0.6*0.15*E27</f>
        <v>5.76</v>
      </c>
      <c r="H27" s="1">
        <v>4087</v>
      </c>
      <c r="I27" s="1">
        <f t="shared" si="0"/>
        <v>23541.119999999999</v>
      </c>
    </row>
    <row r="28" spans="1:9" ht="45" customHeight="1">
      <c r="A28" s="12" t="s">
        <v>7</v>
      </c>
      <c r="B28" s="12"/>
      <c r="C28" s="13" t="s">
        <v>25</v>
      </c>
      <c r="D28" s="13" t="s">
        <v>36</v>
      </c>
      <c r="E28" s="14">
        <f>59-36</f>
        <v>23</v>
      </c>
      <c r="F28" s="14"/>
      <c r="G28" s="1">
        <f>0.6*0.15*E28</f>
        <v>2.0699999999999998</v>
      </c>
      <c r="H28" s="1">
        <v>5900</v>
      </c>
      <c r="I28" s="1">
        <f t="shared" si="0"/>
        <v>12212.999999999998</v>
      </c>
    </row>
    <row r="29" spans="1:9" ht="66" customHeight="1">
      <c r="A29" s="12" t="s">
        <v>7</v>
      </c>
      <c r="B29" s="12"/>
      <c r="C29" s="13" t="s">
        <v>8</v>
      </c>
      <c r="D29" s="13" t="s">
        <v>37</v>
      </c>
      <c r="E29" s="14">
        <f>12+62+25+2+58+2-2-55</f>
        <v>104</v>
      </c>
      <c r="F29" s="14"/>
      <c r="G29" s="1">
        <f>0.6*0.6*E29</f>
        <v>37.44</v>
      </c>
      <c r="H29" s="1">
        <v>4827</v>
      </c>
      <c r="I29" s="1">
        <f t="shared" si="0"/>
        <v>180722.87999999998</v>
      </c>
    </row>
    <row r="30" spans="1:9" ht="63" customHeight="1">
      <c r="A30" s="12" t="s">
        <v>7</v>
      </c>
      <c r="B30" s="12"/>
      <c r="C30" s="13" t="s">
        <v>25</v>
      </c>
      <c r="D30" s="13" t="s">
        <v>38</v>
      </c>
      <c r="E30" s="14">
        <v>1</v>
      </c>
      <c r="F30" s="14"/>
      <c r="G30" s="1">
        <f>0.6*0.15*E30</f>
        <v>0.09</v>
      </c>
      <c r="H30" s="1">
        <v>4827</v>
      </c>
      <c r="I30" s="1">
        <f t="shared" si="0"/>
        <v>434.43</v>
      </c>
    </row>
    <row r="31" spans="1:9" ht="27" customHeight="1">
      <c r="A31" s="12" t="s">
        <v>7</v>
      </c>
      <c r="B31" s="12"/>
      <c r="C31" s="13" t="s">
        <v>8</v>
      </c>
      <c r="D31" s="13" t="s">
        <v>39</v>
      </c>
      <c r="E31" s="14">
        <f>5-4</f>
        <v>1</v>
      </c>
      <c r="F31" s="14"/>
      <c r="G31" s="1">
        <f>0.6*0.6*E31</f>
        <v>0.36</v>
      </c>
      <c r="H31" s="1">
        <v>6500</v>
      </c>
      <c r="I31" s="1">
        <f t="shared" si="0"/>
        <v>2340</v>
      </c>
    </row>
    <row r="32" spans="1:9" ht="23.25" customHeight="1">
      <c r="A32" s="12" t="s">
        <v>22</v>
      </c>
      <c r="B32" s="12"/>
      <c r="C32" s="13" t="s">
        <v>40</v>
      </c>
      <c r="D32" s="13" t="s">
        <v>41</v>
      </c>
      <c r="E32" s="14">
        <v>4</v>
      </c>
      <c r="F32" s="14"/>
      <c r="G32" s="1">
        <f>0.6*0.3*E32</f>
        <v>0.72</v>
      </c>
      <c r="H32" s="1">
        <v>3700</v>
      </c>
      <c r="I32" s="1">
        <f t="shared" si="0"/>
        <v>2664</v>
      </c>
    </row>
    <row r="33" spans="1:10" ht="30.75" customHeight="1">
      <c r="A33" s="16" t="s">
        <v>157</v>
      </c>
      <c r="B33" s="17"/>
      <c r="C33" s="13" t="s">
        <v>42</v>
      </c>
      <c r="D33" s="13" t="s">
        <v>30</v>
      </c>
      <c r="E33" s="14">
        <f>5-3-1</f>
        <v>1</v>
      </c>
      <c r="F33" s="14"/>
      <c r="G33" s="1">
        <f>1.2*0.6*E33</f>
        <v>0.72</v>
      </c>
      <c r="H33" s="18">
        <f>3893/1.2/0.6</f>
        <v>5406.9444444444453</v>
      </c>
      <c r="I33" s="1">
        <f>G33*H33</f>
        <v>3893.0000000000005</v>
      </c>
    </row>
    <row r="34" spans="1:10" ht="33.75" customHeight="1">
      <c r="A34" s="12" t="s">
        <v>7</v>
      </c>
      <c r="B34" s="12"/>
      <c r="C34" s="13" t="s">
        <v>25</v>
      </c>
      <c r="D34" s="13" t="s">
        <v>45</v>
      </c>
      <c r="E34" s="14">
        <v>2</v>
      </c>
      <c r="F34" s="14"/>
      <c r="G34" s="1">
        <f>0.6*0.15*E34</f>
        <v>0.18</v>
      </c>
      <c r="H34" s="1">
        <v>4357</v>
      </c>
      <c r="I34" s="1">
        <f t="shared" si="0"/>
        <v>784.26</v>
      </c>
    </row>
    <row r="35" spans="1:10" ht="38.25" customHeight="1">
      <c r="A35" s="12" t="s">
        <v>7</v>
      </c>
      <c r="B35" s="12"/>
      <c r="C35" s="13" t="s">
        <v>8</v>
      </c>
      <c r="D35" s="13" t="s">
        <v>45</v>
      </c>
      <c r="E35" s="14">
        <v>30</v>
      </c>
      <c r="F35" s="14"/>
      <c r="G35" s="1">
        <f>0.6*0.6*E35</f>
        <v>10.799999999999999</v>
      </c>
      <c r="H35" s="1">
        <v>4357</v>
      </c>
      <c r="I35" s="1">
        <f t="shared" si="0"/>
        <v>47055.6</v>
      </c>
      <c r="J35" s="5" t="s">
        <v>46</v>
      </c>
    </row>
    <row r="36" spans="1:10" ht="38.25" customHeight="1">
      <c r="A36" s="12" t="s">
        <v>7</v>
      </c>
      <c r="B36" s="12"/>
      <c r="C36" s="13" t="s">
        <v>8</v>
      </c>
      <c r="D36" s="13" t="s">
        <v>47</v>
      </c>
      <c r="E36" s="14">
        <f>8-1</f>
        <v>7</v>
      </c>
      <c r="F36" s="14"/>
      <c r="G36" s="1">
        <f>0.6*0.6*E36</f>
        <v>2.52</v>
      </c>
      <c r="H36" s="1">
        <v>4357</v>
      </c>
      <c r="I36" s="1">
        <f t="shared" si="0"/>
        <v>10979.64</v>
      </c>
    </row>
    <row r="37" spans="1:10" ht="38.25" customHeight="1">
      <c r="A37" s="12" t="s">
        <v>7</v>
      </c>
      <c r="B37" s="12"/>
      <c r="C37" s="13" t="s">
        <v>8</v>
      </c>
      <c r="D37" s="13" t="s">
        <v>48</v>
      </c>
      <c r="E37" s="14">
        <f>3-1</f>
        <v>2</v>
      </c>
      <c r="F37" s="14"/>
      <c r="G37" s="1">
        <f>0.6*0.6*E37</f>
        <v>0.72</v>
      </c>
      <c r="H37" s="1">
        <v>4357</v>
      </c>
      <c r="I37" s="1">
        <f t="shared" si="0"/>
        <v>3137.04</v>
      </c>
      <c r="J37" s="5" t="s">
        <v>46</v>
      </c>
    </row>
    <row r="38" spans="1:10" ht="33.75" customHeight="1">
      <c r="A38" s="12" t="s">
        <v>7</v>
      </c>
      <c r="B38" s="12"/>
      <c r="C38" s="13" t="s">
        <v>25</v>
      </c>
      <c r="D38" s="13" t="s">
        <v>49</v>
      </c>
      <c r="E38" s="14">
        <f>225-120</f>
        <v>105</v>
      </c>
      <c r="F38" s="14"/>
      <c r="G38" s="1">
        <f>0.6*0.15*E38</f>
        <v>9.4499999999999993</v>
      </c>
      <c r="H38" s="1">
        <v>4718</v>
      </c>
      <c r="I38" s="1">
        <f t="shared" si="0"/>
        <v>44585.1</v>
      </c>
    </row>
    <row r="39" spans="1:10" ht="37.5" customHeight="1">
      <c r="A39" s="12" t="s">
        <v>7</v>
      </c>
      <c r="B39" s="12"/>
      <c r="C39" s="13" t="s">
        <v>8</v>
      </c>
      <c r="D39" s="13" t="s">
        <v>49</v>
      </c>
      <c r="E39" s="14">
        <v>21</v>
      </c>
      <c r="F39" s="14"/>
      <c r="G39" s="1">
        <f>0.6*0.6*E39</f>
        <v>7.56</v>
      </c>
      <c r="H39" s="1">
        <v>4718</v>
      </c>
      <c r="I39" s="1">
        <f t="shared" si="0"/>
        <v>35668.080000000002</v>
      </c>
    </row>
    <row r="40" spans="1:10" ht="37.5" customHeight="1">
      <c r="A40" s="12" t="s">
        <v>7</v>
      </c>
      <c r="B40" s="12"/>
      <c r="C40" s="13" t="s">
        <v>8</v>
      </c>
      <c r="D40" s="13" t="s">
        <v>50</v>
      </c>
      <c r="E40" s="14">
        <v>12</v>
      </c>
      <c r="F40" s="14"/>
      <c r="G40" s="1">
        <f>0.6*0.6*E40</f>
        <v>4.32</v>
      </c>
      <c r="H40" s="1">
        <v>4827</v>
      </c>
      <c r="I40" s="1">
        <f t="shared" si="0"/>
        <v>20852.640000000003</v>
      </c>
    </row>
    <row r="41" spans="1:10" ht="47.25" customHeight="1">
      <c r="A41" s="12" t="s">
        <v>7</v>
      </c>
      <c r="B41" s="12"/>
      <c r="C41" s="13" t="s">
        <v>25</v>
      </c>
      <c r="D41" s="13" t="s">
        <v>51</v>
      </c>
      <c r="E41" s="14">
        <f>103-42</f>
        <v>61</v>
      </c>
      <c r="F41" s="14"/>
      <c r="G41" s="1">
        <f>0.6*0.15*E41</f>
        <v>5.49</v>
      </c>
      <c r="H41" s="1">
        <v>4217</v>
      </c>
      <c r="I41" s="1">
        <f t="shared" si="0"/>
        <v>23151.33</v>
      </c>
    </row>
    <row r="42" spans="1:10" ht="36.75" customHeight="1">
      <c r="A42" s="12" t="s">
        <v>7</v>
      </c>
      <c r="B42" s="12"/>
      <c r="C42" s="13" t="s">
        <v>8</v>
      </c>
      <c r="D42" s="13" t="s">
        <v>52</v>
      </c>
      <c r="E42" s="14">
        <v>2</v>
      </c>
      <c r="F42" s="14"/>
      <c r="G42" s="1">
        <f>0.6*0.6*E42</f>
        <v>0.72</v>
      </c>
      <c r="H42" s="1">
        <v>3782</v>
      </c>
      <c r="I42" s="1">
        <f t="shared" si="0"/>
        <v>2723.04</v>
      </c>
    </row>
    <row r="43" spans="1:10" ht="45" customHeight="1">
      <c r="A43" s="12" t="s">
        <v>7</v>
      </c>
      <c r="B43" s="12"/>
      <c r="C43" s="13" t="s">
        <v>8</v>
      </c>
      <c r="D43" s="13" t="s">
        <v>35</v>
      </c>
      <c r="E43" s="14">
        <v>25</v>
      </c>
      <c r="F43" s="14"/>
      <c r="G43" s="1">
        <f>0.6*0.6*E43</f>
        <v>9</v>
      </c>
      <c r="H43" s="1">
        <v>4087</v>
      </c>
      <c r="I43" s="1">
        <f t="shared" si="0"/>
        <v>36783</v>
      </c>
    </row>
    <row r="44" spans="1:10" ht="37.5" customHeight="1">
      <c r="A44" s="12" t="s">
        <v>7</v>
      </c>
      <c r="B44" s="12"/>
      <c r="C44" s="13" t="s">
        <v>10</v>
      </c>
      <c r="D44" s="13" t="s">
        <v>24</v>
      </c>
      <c r="E44" s="14">
        <f>27-1</f>
        <v>26</v>
      </c>
      <c r="F44" s="14"/>
      <c r="G44" s="1">
        <f>0.6*0.3*E44</f>
        <v>4.68</v>
      </c>
      <c r="H44" s="1">
        <v>4920</v>
      </c>
      <c r="I44" s="1">
        <f t="shared" si="0"/>
        <v>23025.599999999999</v>
      </c>
    </row>
    <row r="45" spans="1:10" ht="51" customHeight="1">
      <c r="A45" s="12" t="s">
        <v>7</v>
      </c>
      <c r="B45" s="12"/>
      <c r="C45" s="13" t="s">
        <v>25</v>
      </c>
      <c r="D45" s="13" t="s">
        <v>53</v>
      </c>
      <c r="E45" s="14">
        <v>100</v>
      </c>
      <c r="F45" s="14"/>
      <c r="G45" s="1">
        <f>0.6*0.15*E45</f>
        <v>9</v>
      </c>
      <c r="H45" s="1">
        <v>4827</v>
      </c>
      <c r="I45" s="1">
        <f t="shared" si="0"/>
        <v>43443</v>
      </c>
    </row>
    <row r="46" spans="1:10" ht="35.25" customHeight="1">
      <c r="A46" s="12" t="s">
        <v>7</v>
      </c>
      <c r="B46" s="12"/>
      <c r="C46" s="13" t="s">
        <v>54</v>
      </c>
      <c r="D46" s="13" t="s">
        <v>49</v>
      </c>
      <c r="E46" s="14">
        <f>47+22+49+340+1</f>
        <v>459</v>
      </c>
      <c r="F46" s="14"/>
      <c r="G46" s="2">
        <f t="shared" ref="G46:G50" si="2">0.305*0.305*E46</f>
        <v>42.698475000000002</v>
      </c>
      <c r="H46" s="1">
        <v>3500</v>
      </c>
      <c r="I46" s="1">
        <f t="shared" si="0"/>
        <v>149444.66250000001</v>
      </c>
    </row>
    <row r="47" spans="1:10" ht="45" customHeight="1">
      <c r="A47" s="12" t="s">
        <v>7</v>
      </c>
      <c r="B47" s="12"/>
      <c r="C47" s="13" t="s">
        <v>55</v>
      </c>
      <c r="D47" s="13" t="s">
        <v>35</v>
      </c>
      <c r="E47" s="14">
        <f>90-1</f>
        <v>89</v>
      </c>
      <c r="F47" s="14"/>
      <c r="G47" s="2">
        <f t="shared" si="2"/>
        <v>8.2792250000000003</v>
      </c>
      <c r="H47" s="1">
        <v>3500</v>
      </c>
      <c r="I47" s="1">
        <f t="shared" si="0"/>
        <v>28977.287500000002</v>
      </c>
    </row>
    <row r="48" spans="1:10" ht="50.25" customHeight="1">
      <c r="A48" s="12" t="s">
        <v>7</v>
      </c>
      <c r="B48" s="12"/>
      <c r="C48" s="13" t="s">
        <v>55</v>
      </c>
      <c r="D48" s="13" t="s">
        <v>56</v>
      </c>
      <c r="E48" s="14">
        <v>2</v>
      </c>
      <c r="F48" s="14"/>
      <c r="G48" s="2">
        <f t="shared" si="2"/>
        <v>0.18604999999999999</v>
      </c>
      <c r="H48" s="1">
        <v>3500</v>
      </c>
      <c r="I48" s="1">
        <f t="shared" si="0"/>
        <v>651.17499999999995</v>
      </c>
    </row>
    <row r="49" spans="1:9" ht="36" customHeight="1">
      <c r="A49" s="12" t="s">
        <v>7</v>
      </c>
      <c r="B49" s="12"/>
      <c r="C49" s="13" t="s">
        <v>54</v>
      </c>
      <c r="D49" s="13" t="s">
        <v>52</v>
      </c>
      <c r="E49" s="14">
        <v>302</v>
      </c>
      <c r="F49" s="14"/>
      <c r="G49" s="2">
        <f t="shared" si="2"/>
        <v>28.09355</v>
      </c>
      <c r="H49" s="1">
        <v>3500</v>
      </c>
      <c r="I49" s="1">
        <f t="shared" si="0"/>
        <v>98327.425000000003</v>
      </c>
    </row>
    <row r="50" spans="1:9" ht="27.75" customHeight="1">
      <c r="A50" s="12" t="s">
        <v>7</v>
      </c>
      <c r="B50" s="12"/>
      <c r="C50" s="13" t="s">
        <v>55</v>
      </c>
      <c r="D50" s="13" t="s">
        <v>57</v>
      </c>
      <c r="E50" s="14">
        <v>110</v>
      </c>
      <c r="F50" s="14"/>
      <c r="G50" s="2">
        <f t="shared" si="2"/>
        <v>10.232749999999999</v>
      </c>
      <c r="H50" s="1">
        <v>3500</v>
      </c>
      <c r="I50" s="1">
        <f t="shared" si="0"/>
        <v>35814.625</v>
      </c>
    </row>
    <row r="51" spans="1:9" ht="28.5" customHeight="1">
      <c r="A51" s="12" t="s">
        <v>7</v>
      </c>
      <c r="B51" s="12"/>
      <c r="C51" s="13" t="s">
        <v>55</v>
      </c>
      <c r="D51" s="13" t="s">
        <v>58</v>
      </c>
      <c r="E51" s="14">
        <v>7</v>
      </c>
      <c r="F51" s="14"/>
      <c r="G51" s="2">
        <f>0.305*0.305*E51</f>
        <v>0.65117499999999995</v>
      </c>
      <c r="H51" s="1">
        <v>3500</v>
      </c>
      <c r="I51" s="1">
        <f t="shared" si="0"/>
        <v>2279.1124999999997</v>
      </c>
    </row>
    <row r="52" spans="1:9" ht="33.75" customHeight="1">
      <c r="A52" s="12" t="s">
        <v>7</v>
      </c>
      <c r="B52" s="12"/>
      <c r="C52" s="13" t="s">
        <v>25</v>
      </c>
      <c r="D52" s="13" t="s">
        <v>34</v>
      </c>
      <c r="E52" s="14">
        <v>53</v>
      </c>
      <c r="F52" s="14"/>
      <c r="G52" s="1">
        <f>0.6*0.15*E52</f>
        <v>4.7699999999999996</v>
      </c>
      <c r="H52" s="1">
        <v>4570</v>
      </c>
      <c r="I52" s="1">
        <f t="shared" si="0"/>
        <v>21798.899999999998</v>
      </c>
    </row>
    <row r="53" spans="1:9" ht="35.25" customHeight="1">
      <c r="A53" s="12" t="s">
        <v>7</v>
      </c>
      <c r="B53" s="12"/>
      <c r="C53" s="13" t="s">
        <v>25</v>
      </c>
      <c r="D53" s="13" t="s">
        <v>59</v>
      </c>
      <c r="E53" s="14">
        <f>62+27</f>
        <v>89</v>
      </c>
      <c r="F53" s="14"/>
      <c r="G53" s="1">
        <f>0.6*0.15*E53</f>
        <v>8.01</v>
      </c>
      <c r="H53" s="1">
        <v>4718</v>
      </c>
      <c r="I53" s="1">
        <f t="shared" si="0"/>
        <v>37791.18</v>
      </c>
    </row>
    <row r="54" spans="1:9" ht="35.25" customHeight="1">
      <c r="A54" s="12" t="s">
        <v>22</v>
      </c>
      <c r="B54" s="12"/>
      <c r="C54" s="13" t="s">
        <v>25</v>
      </c>
      <c r="D54" s="13" t="s">
        <v>59</v>
      </c>
      <c r="E54" s="14">
        <v>16</v>
      </c>
      <c r="F54" s="14"/>
      <c r="G54" s="1">
        <f>0.6*0.15*E54</f>
        <v>1.44</v>
      </c>
      <c r="H54" s="1">
        <v>4100</v>
      </c>
      <c r="I54" s="1">
        <f t="shared" si="0"/>
        <v>5904</v>
      </c>
    </row>
    <row r="55" spans="1:9" ht="30.75" customHeight="1">
      <c r="A55" s="12" t="s">
        <v>7</v>
      </c>
      <c r="B55" s="12"/>
      <c r="C55" s="13" t="s">
        <v>60</v>
      </c>
      <c r="D55" s="13" t="s">
        <v>202</v>
      </c>
      <c r="E55" s="14">
        <f>3.5-2-1</f>
        <v>0.5</v>
      </c>
      <c r="F55" s="14"/>
      <c r="G55" s="1">
        <f>1.4*0.6*E55</f>
        <v>0.42</v>
      </c>
      <c r="H55" s="18">
        <f>5112/1.4/0.6</f>
        <v>6085.7142857142862</v>
      </c>
      <c r="I55" s="1">
        <f t="shared" si="0"/>
        <v>2556</v>
      </c>
    </row>
    <row r="56" spans="1:9" ht="33.75" customHeight="1">
      <c r="A56" s="12" t="s">
        <v>7</v>
      </c>
      <c r="B56" s="12"/>
      <c r="C56" s="13" t="s">
        <v>55</v>
      </c>
      <c r="D56" s="13" t="s">
        <v>203</v>
      </c>
      <c r="E56" s="14">
        <v>29</v>
      </c>
      <c r="F56" s="14"/>
      <c r="G56" s="2">
        <f>0.305*0.305*E56</f>
        <v>2.6977249999999997</v>
      </c>
      <c r="H56" s="1">
        <v>3500</v>
      </c>
      <c r="I56" s="1">
        <f t="shared" si="0"/>
        <v>9442.0374999999985</v>
      </c>
    </row>
    <row r="57" spans="1:9" ht="30" customHeight="1">
      <c r="A57" s="12" t="s">
        <v>7</v>
      </c>
      <c r="B57" s="12"/>
      <c r="C57" s="13" t="s">
        <v>61</v>
      </c>
      <c r="D57" s="13" t="s">
        <v>204</v>
      </c>
      <c r="E57" s="14">
        <v>5</v>
      </c>
      <c r="F57" s="14"/>
      <c r="G57" s="2">
        <f>0.6*0.3*E57</f>
        <v>0.89999999999999991</v>
      </c>
      <c r="H57" s="1">
        <v>4200</v>
      </c>
      <c r="I57" s="1">
        <f t="shared" si="0"/>
        <v>3779.9999999999995</v>
      </c>
    </row>
    <row r="58" spans="1:9" ht="33.75" customHeight="1">
      <c r="A58" s="12" t="s">
        <v>22</v>
      </c>
      <c r="B58" s="12"/>
      <c r="C58" s="13" t="s">
        <v>62</v>
      </c>
      <c r="D58" s="13" t="s">
        <v>201</v>
      </c>
      <c r="E58" s="14">
        <v>14</v>
      </c>
      <c r="F58" s="14"/>
      <c r="G58" s="1">
        <f>0.5*0.3*E58</f>
        <v>2.1</v>
      </c>
      <c r="H58" s="1">
        <v>7000</v>
      </c>
      <c r="I58" s="1">
        <f>G58*H58</f>
        <v>14700</v>
      </c>
    </row>
    <row r="59" spans="1:9" ht="33.75" customHeight="1">
      <c r="A59" s="12" t="s">
        <v>22</v>
      </c>
      <c r="B59" s="12"/>
      <c r="C59" s="13" t="s">
        <v>63</v>
      </c>
      <c r="D59" s="13" t="s">
        <v>201</v>
      </c>
      <c r="E59" s="14">
        <v>8</v>
      </c>
      <c r="F59" s="14"/>
      <c r="G59" s="1">
        <f>0.6*0.25*E59</f>
        <v>1.2</v>
      </c>
      <c r="H59" s="1">
        <v>7000</v>
      </c>
      <c r="I59" s="1">
        <f>G59*H59</f>
        <v>8400</v>
      </c>
    </row>
    <row r="60" spans="1:9" ht="35.25" customHeight="1">
      <c r="A60" s="12" t="s">
        <v>22</v>
      </c>
      <c r="B60" s="12"/>
      <c r="C60" s="13" t="s">
        <v>64</v>
      </c>
      <c r="D60" s="13" t="s">
        <v>201</v>
      </c>
      <c r="E60" s="14">
        <v>2</v>
      </c>
      <c r="F60" s="14"/>
      <c r="G60" s="1">
        <f>0.5*0.15*E60</f>
        <v>0.15</v>
      </c>
      <c r="H60" s="1">
        <v>7000</v>
      </c>
      <c r="I60" s="1">
        <f>G60*H60</f>
        <v>1050</v>
      </c>
    </row>
    <row r="61" spans="1:9" ht="36" customHeight="1">
      <c r="A61" s="12" t="s">
        <v>22</v>
      </c>
      <c r="B61" s="12"/>
      <c r="C61" s="13" t="s">
        <v>65</v>
      </c>
      <c r="D61" s="13" t="s">
        <v>201</v>
      </c>
      <c r="E61" s="14">
        <v>14</v>
      </c>
      <c r="F61" s="14"/>
      <c r="G61" s="1">
        <f>0.5*0.25*E61</f>
        <v>1.75</v>
      </c>
      <c r="H61" s="1">
        <v>7000</v>
      </c>
      <c r="I61" s="1">
        <f>G61*H61</f>
        <v>12250</v>
      </c>
    </row>
    <row r="62" spans="1:9" ht="34.5" customHeight="1">
      <c r="A62" s="12" t="s">
        <v>22</v>
      </c>
      <c r="B62" s="12"/>
      <c r="C62" s="13" t="s">
        <v>66</v>
      </c>
      <c r="D62" s="13" t="s">
        <v>201</v>
      </c>
      <c r="E62" s="14">
        <v>14</v>
      </c>
      <c r="F62" s="14"/>
      <c r="G62" s="2">
        <f>0.6*0.15*E62</f>
        <v>1.26</v>
      </c>
      <c r="H62" s="1">
        <v>7000</v>
      </c>
      <c r="I62" s="1">
        <f>G62*H62</f>
        <v>8820</v>
      </c>
    </row>
    <row r="63" spans="1:9" ht="31.5" customHeight="1">
      <c r="A63" s="37" t="s">
        <v>22</v>
      </c>
      <c r="B63" s="38"/>
      <c r="C63" s="13" t="s">
        <v>67</v>
      </c>
      <c r="D63" s="13" t="s">
        <v>201</v>
      </c>
      <c r="E63" s="26">
        <v>13</v>
      </c>
      <c r="F63" s="27"/>
      <c r="G63" s="2">
        <f>0.6*0.3*E63</f>
        <v>2.34</v>
      </c>
      <c r="H63" s="1">
        <v>7000</v>
      </c>
      <c r="I63" s="1">
        <f t="shared" ref="I63" si="3">G63*H63</f>
        <v>16379.999999999998</v>
      </c>
    </row>
    <row r="64" spans="1:9" ht="48" customHeight="1">
      <c r="A64" s="37" t="s">
        <v>22</v>
      </c>
      <c r="B64" s="38"/>
      <c r="C64" s="13" t="s">
        <v>200</v>
      </c>
      <c r="D64" s="13" t="s">
        <v>199</v>
      </c>
      <c r="E64" s="26" t="s">
        <v>205</v>
      </c>
      <c r="F64" s="27"/>
      <c r="G64" s="2"/>
      <c r="H64" s="1"/>
      <c r="I64" s="1"/>
    </row>
    <row r="65" spans="1:9" ht="38.1" customHeight="1">
      <c r="A65" s="28" t="s">
        <v>68</v>
      </c>
      <c r="B65" s="29"/>
      <c r="C65" s="29"/>
      <c r="D65" s="29"/>
      <c r="E65" s="29"/>
      <c r="F65" s="29"/>
      <c r="G65" s="29"/>
      <c r="H65" s="30"/>
      <c r="I65" s="1"/>
    </row>
    <row r="66" spans="1:9" ht="33.75" customHeight="1">
      <c r="A66" s="19" t="s">
        <v>69</v>
      </c>
      <c r="B66" s="19"/>
      <c r="C66" s="13" t="s">
        <v>70</v>
      </c>
      <c r="D66" s="13" t="s">
        <v>71</v>
      </c>
      <c r="E66" s="14">
        <f>2-1</f>
        <v>1</v>
      </c>
      <c r="F66" s="14"/>
      <c r="G66" s="1">
        <f>0.6*0.4*E66</f>
        <v>0.24</v>
      </c>
      <c r="H66" s="1">
        <v>4500</v>
      </c>
      <c r="I66" s="1">
        <f t="shared" ref="I66:I73" si="4">G66*H66</f>
        <v>1080</v>
      </c>
    </row>
    <row r="67" spans="1:9" ht="31.5" customHeight="1">
      <c r="A67" s="19" t="s">
        <v>69</v>
      </c>
      <c r="B67" s="19"/>
      <c r="C67" s="13" t="s">
        <v>72</v>
      </c>
      <c r="D67" s="13" t="s">
        <v>71</v>
      </c>
      <c r="E67" s="14">
        <v>57</v>
      </c>
      <c r="F67" s="14"/>
      <c r="G67" s="2">
        <f>0.3*0.25*E67</f>
        <v>4.2749999999999995</v>
      </c>
      <c r="H67" s="1">
        <v>3500</v>
      </c>
      <c r="I67" s="1">
        <f t="shared" si="4"/>
        <v>14962.499999999998</v>
      </c>
    </row>
    <row r="68" spans="1:9" ht="31.5" customHeight="1">
      <c r="A68" s="19" t="s">
        <v>69</v>
      </c>
      <c r="B68" s="19"/>
      <c r="C68" s="13" t="s">
        <v>73</v>
      </c>
      <c r="D68" s="13" t="s">
        <v>71</v>
      </c>
      <c r="E68" s="14">
        <f>17-1</f>
        <v>16</v>
      </c>
      <c r="F68" s="14"/>
      <c r="G68" s="2">
        <f>0.45*0.45*E68</f>
        <v>3.24</v>
      </c>
      <c r="H68" s="1">
        <v>4500</v>
      </c>
      <c r="I68" s="1">
        <f t="shared" si="4"/>
        <v>14580.000000000002</v>
      </c>
    </row>
    <row r="69" spans="1:9" ht="31.5" customHeight="1">
      <c r="A69" s="19" t="s">
        <v>74</v>
      </c>
      <c r="B69" s="19"/>
      <c r="C69" s="13" t="s">
        <v>18</v>
      </c>
      <c r="D69" s="13" t="s">
        <v>75</v>
      </c>
      <c r="E69" s="14">
        <f>36+61+2</f>
        <v>99</v>
      </c>
      <c r="F69" s="14"/>
      <c r="G69" s="2">
        <f>0.6*0.6*E69</f>
        <v>35.64</v>
      </c>
      <c r="H69" s="1">
        <v>4227</v>
      </c>
      <c r="I69" s="1">
        <f t="shared" si="4"/>
        <v>150650.28</v>
      </c>
    </row>
    <row r="70" spans="1:9" ht="31.5" customHeight="1">
      <c r="A70" s="19" t="s">
        <v>76</v>
      </c>
      <c r="B70" s="19"/>
      <c r="C70" s="13" t="s">
        <v>77</v>
      </c>
      <c r="D70" s="13" t="s">
        <v>75</v>
      </c>
      <c r="E70" s="14">
        <f>160-150</f>
        <v>10</v>
      </c>
      <c r="F70" s="14"/>
      <c r="G70" s="2">
        <f>0.3*0.4*E70</f>
        <v>1.2</v>
      </c>
      <c r="H70" s="1">
        <v>3727</v>
      </c>
      <c r="I70" s="1">
        <f t="shared" si="4"/>
        <v>4472.3999999999996</v>
      </c>
    </row>
    <row r="71" spans="1:9" ht="31.5" customHeight="1">
      <c r="A71" s="19" t="s">
        <v>78</v>
      </c>
      <c r="B71" s="19"/>
      <c r="C71" s="13" t="s">
        <v>79</v>
      </c>
      <c r="D71" s="13" t="s">
        <v>80</v>
      </c>
      <c r="E71" s="14">
        <v>7</v>
      </c>
      <c r="F71" s="14"/>
      <c r="G71" s="2">
        <f>0.65*0.3*E71</f>
        <v>1.365</v>
      </c>
      <c r="H71" s="1">
        <v>4500</v>
      </c>
      <c r="I71" s="1">
        <f t="shared" si="4"/>
        <v>6142.5</v>
      </c>
    </row>
    <row r="72" spans="1:9" ht="31.5" customHeight="1">
      <c r="A72" s="19" t="s">
        <v>78</v>
      </c>
      <c r="B72" s="19"/>
      <c r="C72" s="13" t="s">
        <v>77</v>
      </c>
      <c r="D72" s="13" t="s">
        <v>80</v>
      </c>
      <c r="E72" s="14">
        <f>430-134-E73</f>
        <v>181</v>
      </c>
      <c r="F72" s="14"/>
      <c r="G72" s="2">
        <f>0.3*0.4*E72</f>
        <v>21.72</v>
      </c>
      <c r="H72" s="1">
        <v>4287</v>
      </c>
      <c r="I72" s="1">
        <f t="shared" si="4"/>
        <v>93113.64</v>
      </c>
    </row>
    <row r="73" spans="1:9" ht="35.25" customHeight="1">
      <c r="A73" s="19" t="s">
        <v>78</v>
      </c>
      <c r="B73" s="19"/>
      <c r="C73" s="13" t="s">
        <v>77</v>
      </c>
      <c r="D73" s="13" t="s">
        <v>173</v>
      </c>
      <c r="E73" s="14">
        <v>115</v>
      </c>
      <c r="F73" s="14"/>
      <c r="G73" s="2">
        <f>0.3*0.4*E73</f>
        <v>13.799999999999999</v>
      </c>
      <c r="H73" s="1">
        <v>2500</v>
      </c>
      <c r="I73" s="1">
        <f t="shared" si="4"/>
        <v>34500</v>
      </c>
    </row>
    <row r="74" spans="1:9" ht="31.5" customHeight="1">
      <c r="A74" s="19" t="s">
        <v>74</v>
      </c>
      <c r="B74" s="19"/>
      <c r="C74" s="13" t="s">
        <v>81</v>
      </c>
      <c r="D74" s="13" t="s">
        <v>75</v>
      </c>
      <c r="E74" s="14">
        <v>7</v>
      </c>
      <c r="F74" s="14"/>
      <c r="G74" s="2">
        <f>0.65*0.7*E74</f>
        <v>3.1849999999999996</v>
      </c>
      <c r="H74" s="1">
        <v>3227</v>
      </c>
      <c r="I74" s="1">
        <f>G74*H74</f>
        <v>10277.994999999999</v>
      </c>
    </row>
    <row r="75" spans="1:9" ht="33" customHeight="1">
      <c r="A75" s="19" t="s">
        <v>96</v>
      </c>
      <c r="B75" s="19"/>
      <c r="C75" s="13" t="s">
        <v>97</v>
      </c>
      <c r="D75" s="21" t="s">
        <v>98</v>
      </c>
      <c r="E75" s="14">
        <v>38</v>
      </c>
      <c r="F75" s="14"/>
      <c r="G75" s="5" t="s">
        <v>85</v>
      </c>
      <c r="H75" s="1">
        <v>470</v>
      </c>
    </row>
    <row r="76" spans="1:9" ht="38.1" customHeight="1">
      <c r="A76" s="11" t="s">
        <v>82</v>
      </c>
      <c r="B76" s="11"/>
      <c r="C76" s="11"/>
      <c r="D76" s="11"/>
      <c r="E76" s="11"/>
      <c r="F76" s="11"/>
      <c r="G76" s="11"/>
      <c r="H76" s="36"/>
    </row>
    <row r="77" spans="1:9" ht="56.25" customHeight="1">
      <c r="A77" s="9" t="s">
        <v>2</v>
      </c>
      <c r="B77" s="9"/>
      <c r="C77" s="10" t="s">
        <v>3</v>
      </c>
      <c r="D77" s="10" t="s">
        <v>83</v>
      </c>
      <c r="E77" s="9" t="s">
        <v>84</v>
      </c>
      <c r="F77" s="9"/>
      <c r="G77" s="10" t="s">
        <v>180</v>
      </c>
    </row>
    <row r="78" spans="1:9" ht="30.75" customHeight="1">
      <c r="A78" s="20" t="s">
        <v>86</v>
      </c>
      <c r="B78" s="9"/>
      <c r="C78" s="13" t="s">
        <v>87</v>
      </c>
      <c r="D78" s="13" t="s">
        <v>30</v>
      </c>
      <c r="E78" s="14">
        <v>5</v>
      </c>
      <c r="F78" s="14"/>
      <c r="G78" s="1">
        <v>7105</v>
      </c>
    </row>
    <row r="79" spans="1:9" ht="31.5" customHeight="1">
      <c r="A79" s="20" t="s">
        <v>86</v>
      </c>
      <c r="B79" s="9"/>
      <c r="C79" s="13" t="s">
        <v>88</v>
      </c>
      <c r="D79" s="13" t="s">
        <v>80</v>
      </c>
      <c r="E79" s="20">
        <v>19</v>
      </c>
      <c r="F79" s="20"/>
      <c r="G79" s="1">
        <v>800</v>
      </c>
    </row>
    <row r="80" spans="1:9" ht="34.5" customHeight="1">
      <c r="A80" s="20" t="s">
        <v>86</v>
      </c>
      <c r="B80" s="9"/>
      <c r="C80" s="13" t="s">
        <v>89</v>
      </c>
      <c r="D80" s="13" t="s">
        <v>90</v>
      </c>
      <c r="E80" s="20">
        <v>3</v>
      </c>
      <c r="F80" s="20"/>
      <c r="G80" s="1">
        <v>2300</v>
      </c>
    </row>
    <row r="81" spans="1:8" ht="30.75" customHeight="1">
      <c r="A81" s="20" t="s">
        <v>91</v>
      </c>
      <c r="B81" s="9"/>
      <c r="C81" s="13" t="s">
        <v>92</v>
      </c>
      <c r="D81" s="13" t="s">
        <v>30</v>
      </c>
      <c r="E81" s="14">
        <v>6</v>
      </c>
      <c r="F81" s="14"/>
      <c r="G81" s="1">
        <v>2200</v>
      </c>
    </row>
    <row r="82" spans="1:8" ht="30.75" customHeight="1">
      <c r="A82" s="20" t="s">
        <v>91</v>
      </c>
      <c r="B82" s="9"/>
      <c r="C82" s="13" t="s">
        <v>10</v>
      </c>
      <c r="D82" s="13" t="s">
        <v>93</v>
      </c>
      <c r="E82" s="14">
        <v>5</v>
      </c>
      <c r="F82" s="14"/>
      <c r="G82" s="1">
        <v>1440</v>
      </c>
    </row>
    <row r="83" spans="1:8" ht="30.75" customHeight="1">
      <c r="A83" s="20" t="s">
        <v>91</v>
      </c>
      <c r="B83" s="9"/>
      <c r="C83" s="13" t="s">
        <v>92</v>
      </c>
      <c r="D83" s="13" t="s">
        <v>30</v>
      </c>
      <c r="E83" s="14">
        <v>6</v>
      </c>
      <c r="F83" s="14"/>
      <c r="G83" s="1">
        <v>2200</v>
      </c>
    </row>
    <row r="84" spans="1:8" ht="38.1" customHeight="1">
      <c r="A84" s="11" t="s">
        <v>196</v>
      </c>
      <c r="B84" s="11"/>
      <c r="C84" s="11"/>
      <c r="D84" s="11"/>
      <c r="E84" s="11"/>
      <c r="F84" s="11"/>
      <c r="G84" s="1"/>
    </row>
    <row r="85" spans="1:8" ht="63.75" customHeight="1">
      <c r="A85" s="9" t="s">
        <v>2</v>
      </c>
      <c r="B85" s="9"/>
      <c r="C85" s="10" t="s">
        <v>3</v>
      </c>
      <c r="D85" s="10" t="s">
        <v>83</v>
      </c>
      <c r="E85" s="9" t="s">
        <v>84</v>
      </c>
      <c r="F85" s="9"/>
      <c r="G85" s="10" t="s">
        <v>180</v>
      </c>
    </row>
    <row r="86" spans="1:8" ht="33" customHeight="1">
      <c r="A86" s="19" t="s">
        <v>175</v>
      </c>
      <c r="B86" s="19"/>
      <c r="C86" s="13"/>
      <c r="D86" s="21" t="s">
        <v>94</v>
      </c>
      <c r="E86" s="14">
        <v>1</v>
      </c>
      <c r="F86" s="14"/>
      <c r="G86" s="1">
        <v>5200</v>
      </c>
    </row>
    <row r="87" spans="1:8" ht="33" customHeight="1">
      <c r="A87" s="19" t="s">
        <v>174</v>
      </c>
      <c r="B87" s="19"/>
      <c r="C87" s="13"/>
      <c r="D87" s="21" t="s">
        <v>94</v>
      </c>
      <c r="E87" s="14">
        <v>1</v>
      </c>
      <c r="F87" s="14"/>
      <c r="G87" s="1">
        <v>4800</v>
      </c>
    </row>
    <row r="88" spans="1:8" ht="33" customHeight="1">
      <c r="A88" s="19" t="s">
        <v>183</v>
      </c>
      <c r="B88" s="19"/>
      <c r="C88" s="13"/>
      <c r="D88" s="21" t="s">
        <v>94</v>
      </c>
      <c r="E88" s="14">
        <v>1</v>
      </c>
      <c r="F88" s="14"/>
      <c r="G88" s="1">
        <v>3500</v>
      </c>
    </row>
    <row r="89" spans="1:8" ht="33" customHeight="1">
      <c r="A89" s="19" t="s">
        <v>184</v>
      </c>
      <c r="B89" s="19"/>
      <c r="C89" s="13"/>
      <c r="D89" s="21" t="s">
        <v>95</v>
      </c>
      <c r="E89" s="14">
        <v>1</v>
      </c>
      <c r="F89" s="14"/>
      <c r="G89" s="1">
        <v>3700</v>
      </c>
    </row>
    <row r="90" spans="1:8" ht="51" customHeight="1">
      <c r="A90" s="19" t="s">
        <v>177</v>
      </c>
      <c r="B90" s="19"/>
      <c r="C90" s="13" t="s">
        <v>99</v>
      </c>
      <c r="D90" s="13" t="s">
        <v>100</v>
      </c>
      <c r="E90" s="14">
        <v>1</v>
      </c>
      <c r="F90" s="14"/>
      <c r="G90" s="1">
        <v>70500</v>
      </c>
    </row>
    <row r="91" spans="1:8" ht="52.5" customHeight="1">
      <c r="A91" s="19" t="s">
        <v>178</v>
      </c>
      <c r="B91" s="19"/>
      <c r="C91" s="13" t="s">
        <v>101</v>
      </c>
      <c r="D91" s="13" t="s">
        <v>100</v>
      </c>
      <c r="E91" s="14">
        <v>1</v>
      </c>
      <c r="F91" s="14"/>
      <c r="G91" s="1">
        <v>65000</v>
      </c>
    </row>
    <row r="92" spans="1:8" ht="54.75" customHeight="1">
      <c r="A92" s="19" t="s">
        <v>179</v>
      </c>
      <c r="B92" s="19"/>
      <c r="C92" s="13" t="s">
        <v>176</v>
      </c>
      <c r="D92" s="13" t="s">
        <v>100</v>
      </c>
      <c r="E92" s="14">
        <v>4</v>
      </c>
      <c r="F92" s="14"/>
      <c r="G92" s="1">
        <v>54750</v>
      </c>
    </row>
    <row r="93" spans="1:8" ht="38.1" customHeight="1">
      <c r="A93" s="11" t="s">
        <v>197</v>
      </c>
      <c r="B93" s="11"/>
      <c r="C93" s="11"/>
      <c r="D93" s="11"/>
      <c r="E93" s="11"/>
      <c r="F93" s="11"/>
      <c r="G93" s="1"/>
    </row>
    <row r="94" spans="1:8" ht="51.75" customHeight="1">
      <c r="A94" s="9" t="s">
        <v>2</v>
      </c>
      <c r="B94" s="9"/>
      <c r="C94" s="10" t="s">
        <v>3</v>
      </c>
      <c r="D94" s="10" t="s">
        <v>83</v>
      </c>
      <c r="E94" s="9" t="s">
        <v>102</v>
      </c>
      <c r="F94" s="9"/>
      <c r="G94" s="10" t="s">
        <v>182</v>
      </c>
    </row>
    <row r="95" spans="1:8" ht="23.25" customHeight="1">
      <c r="A95" s="19" t="s">
        <v>103</v>
      </c>
      <c r="B95" s="19"/>
      <c r="C95" s="13" t="s">
        <v>104</v>
      </c>
      <c r="D95" s="13" t="s">
        <v>105</v>
      </c>
      <c r="E95" s="14">
        <v>100</v>
      </c>
      <c r="F95" s="14"/>
      <c r="G95" s="1">
        <v>700</v>
      </c>
      <c r="H95" s="22"/>
    </row>
    <row r="96" spans="1:8" ht="23.25" customHeight="1">
      <c r="A96" s="19" t="s">
        <v>106</v>
      </c>
      <c r="B96" s="19"/>
      <c r="C96" s="13" t="s">
        <v>107</v>
      </c>
      <c r="D96" s="13" t="s">
        <v>105</v>
      </c>
      <c r="E96" s="14">
        <v>300</v>
      </c>
      <c r="F96" s="14"/>
      <c r="G96" s="1">
        <v>750</v>
      </c>
      <c r="H96" s="22"/>
    </row>
    <row r="97" spans="1:8" ht="23.25" customHeight="1">
      <c r="A97" s="19" t="s">
        <v>108</v>
      </c>
      <c r="B97" s="19"/>
      <c r="C97" s="13" t="s">
        <v>109</v>
      </c>
      <c r="D97" s="13" t="s">
        <v>105</v>
      </c>
      <c r="E97" s="14">
        <v>8.1</v>
      </c>
      <c r="F97" s="14"/>
      <c r="G97" s="1">
        <v>4500</v>
      </c>
    </row>
    <row r="98" spans="1:8" ht="31.5" customHeight="1">
      <c r="A98" s="19" t="s">
        <v>110</v>
      </c>
      <c r="B98" s="19"/>
      <c r="C98" s="13" t="s">
        <v>111</v>
      </c>
      <c r="D98" s="13" t="s">
        <v>105</v>
      </c>
      <c r="E98" s="24" t="s">
        <v>198</v>
      </c>
      <c r="F98" s="25"/>
      <c r="G98" s="1">
        <v>1400</v>
      </c>
    </row>
    <row r="99" spans="1:8" ht="39.75" customHeight="1">
      <c r="A99" s="16" t="s">
        <v>185</v>
      </c>
      <c r="B99" s="17"/>
      <c r="C99" s="13" t="s">
        <v>112</v>
      </c>
      <c r="D99" s="13" t="s">
        <v>105</v>
      </c>
      <c r="E99" s="14">
        <v>20</v>
      </c>
      <c r="F99" s="14"/>
      <c r="G99" s="1">
        <v>4500</v>
      </c>
    </row>
    <row r="100" spans="1:8" ht="39.75" customHeight="1">
      <c r="A100" s="19" t="s">
        <v>185</v>
      </c>
      <c r="B100" s="19"/>
      <c r="C100" s="13" t="s">
        <v>113</v>
      </c>
      <c r="D100" s="13" t="s">
        <v>105</v>
      </c>
      <c r="E100" s="14">
        <v>5</v>
      </c>
      <c r="F100" s="14"/>
      <c r="G100" s="1">
        <v>4500</v>
      </c>
    </row>
    <row r="101" spans="1:8" ht="23.25" customHeight="1">
      <c r="A101" s="19" t="s">
        <v>114</v>
      </c>
      <c r="B101" s="19"/>
      <c r="C101" s="13" t="s">
        <v>107</v>
      </c>
      <c r="D101" s="13" t="s">
        <v>105</v>
      </c>
      <c r="E101" s="14">
        <v>28</v>
      </c>
      <c r="F101" s="14"/>
      <c r="G101" s="1">
        <v>1520</v>
      </c>
      <c r="H101" s="22"/>
    </row>
    <row r="102" spans="1:8" ht="30.75" customHeight="1">
      <c r="A102" s="19" t="s">
        <v>186</v>
      </c>
      <c r="B102" s="19"/>
      <c r="C102" s="13" t="s">
        <v>107</v>
      </c>
      <c r="D102" s="13" t="s">
        <v>105</v>
      </c>
      <c r="E102" s="14">
        <f>20+20+9</f>
        <v>49</v>
      </c>
      <c r="F102" s="14"/>
      <c r="G102" s="1">
        <v>1350</v>
      </c>
      <c r="H102" s="22"/>
    </row>
    <row r="103" spans="1:8" ht="23.25" customHeight="1">
      <c r="A103" s="19" t="s">
        <v>116</v>
      </c>
      <c r="B103" s="19"/>
      <c r="C103" s="13" t="s">
        <v>117</v>
      </c>
      <c r="D103" s="13" t="s">
        <v>105</v>
      </c>
      <c r="E103" s="14">
        <f>24.5-2</f>
        <v>22.5</v>
      </c>
      <c r="F103" s="14"/>
      <c r="G103" s="1">
        <v>2300</v>
      </c>
      <c r="H103" s="23"/>
    </row>
    <row r="104" spans="1:8" ht="23.25" customHeight="1">
      <c r="A104" s="19" t="s">
        <v>118</v>
      </c>
      <c r="B104" s="19"/>
      <c r="C104" s="13" t="s">
        <v>119</v>
      </c>
      <c r="D104" s="13" t="s">
        <v>105</v>
      </c>
      <c r="E104" s="14">
        <v>15</v>
      </c>
      <c r="F104" s="14"/>
      <c r="G104" s="1">
        <v>1800</v>
      </c>
    </row>
    <row r="105" spans="1:8" ht="32.25" customHeight="1">
      <c r="A105" s="19" t="s">
        <v>120</v>
      </c>
      <c r="B105" s="19"/>
      <c r="C105" s="13" t="s">
        <v>121</v>
      </c>
      <c r="D105" s="13" t="s">
        <v>105</v>
      </c>
      <c r="E105" s="14">
        <f>10-4</f>
        <v>6</v>
      </c>
      <c r="F105" s="14"/>
      <c r="G105" s="1">
        <v>2100</v>
      </c>
      <c r="H105" s="23"/>
    </row>
    <row r="106" spans="1:8" ht="30.75" customHeight="1">
      <c r="A106" s="19" t="s">
        <v>122</v>
      </c>
      <c r="B106" s="19"/>
      <c r="C106" s="13" t="s">
        <v>123</v>
      </c>
      <c r="D106" s="13" t="s">
        <v>105</v>
      </c>
      <c r="E106" s="14">
        <f>5.175+2</f>
        <v>7.1749999999999998</v>
      </c>
      <c r="F106" s="14"/>
      <c r="G106" s="1">
        <v>2300</v>
      </c>
    </row>
    <row r="107" spans="1:8" ht="23.25" customHeight="1">
      <c r="A107" s="19" t="s">
        <v>124</v>
      </c>
      <c r="B107" s="19"/>
      <c r="C107" s="13" t="s">
        <v>125</v>
      </c>
      <c r="D107" s="13" t="s">
        <v>105</v>
      </c>
      <c r="E107" s="14">
        <v>5</v>
      </c>
      <c r="F107" s="14"/>
      <c r="G107" s="1">
        <v>4500</v>
      </c>
    </row>
    <row r="108" spans="1:8" ht="34.5" customHeight="1">
      <c r="A108" s="19" t="s">
        <v>126</v>
      </c>
      <c r="B108" s="19"/>
      <c r="C108" s="13" t="s">
        <v>117</v>
      </c>
      <c r="D108" s="13" t="s">
        <v>105</v>
      </c>
      <c r="E108" s="24" t="s">
        <v>198</v>
      </c>
      <c r="F108" s="25"/>
      <c r="G108" s="1">
        <v>1800</v>
      </c>
      <c r="H108" s="23"/>
    </row>
    <row r="109" spans="1:8" ht="33.75" customHeight="1">
      <c r="A109" s="19" t="s">
        <v>127</v>
      </c>
      <c r="B109" s="19"/>
      <c r="C109" s="13" t="s">
        <v>117</v>
      </c>
      <c r="D109" s="13" t="s">
        <v>115</v>
      </c>
      <c r="E109" s="14">
        <f>17-2.5</f>
        <v>14.5</v>
      </c>
      <c r="F109" s="14"/>
      <c r="G109" s="1">
        <v>2350</v>
      </c>
    </row>
    <row r="110" spans="1:8" ht="32.25" customHeight="1">
      <c r="A110" s="19" t="s">
        <v>128</v>
      </c>
      <c r="B110" s="19"/>
      <c r="C110" s="13" t="s">
        <v>117</v>
      </c>
      <c r="D110" s="13" t="s">
        <v>105</v>
      </c>
      <c r="E110" s="14">
        <v>13</v>
      </c>
      <c r="F110" s="14"/>
      <c r="G110" s="1">
        <v>2350</v>
      </c>
    </row>
    <row r="111" spans="1:8" ht="38.1" customHeight="1">
      <c r="A111" s="28" t="s">
        <v>188</v>
      </c>
      <c r="B111" s="29"/>
      <c r="C111" s="29"/>
      <c r="D111" s="29"/>
      <c r="E111" s="29"/>
      <c r="F111" s="29"/>
      <c r="G111" s="30"/>
    </row>
    <row r="112" spans="1:8" ht="53.25" customHeight="1">
      <c r="A112" s="9" t="s">
        <v>2</v>
      </c>
      <c r="B112" s="9"/>
      <c r="C112" s="10" t="s">
        <v>3</v>
      </c>
      <c r="D112" s="10" t="s">
        <v>83</v>
      </c>
      <c r="E112" s="9" t="s">
        <v>129</v>
      </c>
      <c r="F112" s="9"/>
      <c r="G112" s="10" t="s">
        <v>187</v>
      </c>
      <c r="H112" s="31"/>
    </row>
    <row r="113" spans="1:9" ht="29.25" customHeight="1">
      <c r="A113" s="19" t="s">
        <v>189</v>
      </c>
      <c r="B113" s="19"/>
      <c r="C113" s="32" t="s">
        <v>192</v>
      </c>
      <c r="D113" s="13" t="s">
        <v>191</v>
      </c>
      <c r="E113" s="24">
        <v>1200</v>
      </c>
      <c r="F113" s="25"/>
      <c r="G113" s="13">
        <v>50</v>
      </c>
      <c r="H113" s="31"/>
      <c r="I113" s="1"/>
    </row>
    <row r="114" spans="1:9" ht="29.25" customHeight="1">
      <c r="A114" s="19" t="s">
        <v>189</v>
      </c>
      <c r="B114" s="19"/>
      <c r="C114" s="32" t="s">
        <v>193</v>
      </c>
      <c r="D114" s="13" t="s">
        <v>191</v>
      </c>
      <c r="E114" s="24">
        <v>1800</v>
      </c>
      <c r="F114" s="25"/>
      <c r="G114" s="13">
        <v>50</v>
      </c>
      <c r="H114" s="31"/>
      <c r="I114" s="1"/>
    </row>
    <row r="115" spans="1:9" ht="24" customHeight="1">
      <c r="A115" s="19" t="s">
        <v>189</v>
      </c>
      <c r="B115" s="19"/>
      <c r="C115" s="13" t="s">
        <v>190</v>
      </c>
      <c r="D115" s="13" t="s">
        <v>191</v>
      </c>
      <c r="E115" s="24">
        <v>3000</v>
      </c>
      <c r="F115" s="25"/>
      <c r="G115" s="13">
        <v>50</v>
      </c>
      <c r="H115" s="31"/>
      <c r="I115" s="1"/>
    </row>
    <row r="116" spans="1:9" ht="19.5" customHeight="1">
      <c r="A116" s="19" t="s">
        <v>130</v>
      </c>
      <c r="B116" s="19"/>
      <c r="C116" s="13"/>
      <c r="D116" s="13" t="s">
        <v>131</v>
      </c>
      <c r="E116" s="14">
        <v>5</v>
      </c>
      <c r="F116" s="14"/>
      <c r="G116" s="1">
        <v>30</v>
      </c>
      <c r="I116" s="1"/>
    </row>
    <row r="117" spans="1:9" ht="36.75" customHeight="1">
      <c r="A117" s="19" t="s">
        <v>132</v>
      </c>
      <c r="B117" s="19"/>
      <c r="C117" s="13"/>
      <c r="D117" s="13" t="s">
        <v>105</v>
      </c>
      <c r="E117" s="14">
        <v>130</v>
      </c>
      <c r="F117" s="14"/>
      <c r="G117" s="1">
        <v>30</v>
      </c>
      <c r="I117" s="1"/>
    </row>
    <row r="118" spans="1:9" ht="36.75" customHeight="1">
      <c r="A118" s="19" t="s">
        <v>133</v>
      </c>
      <c r="B118" s="19"/>
      <c r="C118" s="13"/>
      <c r="D118" s="13" t="s">
        <v>105</v>
      </c>
      <c r="E118" s="14">
        <v>225</v>
      </c>
      <c r="F118" s="14"/>
      <c r="G118" s="1">
        <v>30</v>
      </c>
      <c r="I118" s="1"/>
    </row>
    <row r="119" spans="1:9" ht="35.25" hidden="1" customHeight="1">
      <c r="A119" s="19" t="s">
        <v>134</v>
      </c>
      <c r="B119" s="19"/>
      <c r="C119" s="13"/>
      <c r="D119" s="13" t="s">
        <v>115</v>
      </c>
      <c r="E119" s="14"/>
      <c r="F119" s="14"/>
      <c r="G119" s="1">
        <v>30</v>
      </c>
      <c r="I119" s="1"/>
    </row>
    <row r="120" spans="1:9" ht="19.5" hidden="1" customHeight="1">
      <c r="A120" s="19" t="s">
        <v>135</v>
      </c>
      <c r="B120" s="19"/>
      <c r="C120" s="13" t="s">
        <v>136</v>
      </c>
      <c r="D120" s="13" t="s">
        <v>115</v>
      </c>
      <c r="E120" s="14"/>
      <c r="F120" s="14"/>
      <c r="G120" s="1">
        <v>30</v>
      </c>
      <c r="I120" s="1"/>
    </row>
    <row r="121" spans="1:9" ht="38.25" customHeight="1">
      <c r="A121" s="19" t="s">
        <v>137</v>
      </c>
      <c r="B121" s="19"/>
      <c r="C121" s="13"/>
      <c r="D121" s="13" t="s">
        <v>131</v>
      </c>
      <c r="E121" s="14">
        <v>70</v>
      </c>
      <c r="F121" s="14"/>
      <c r="G121" s="1">
        <v>35</v>
      </c>
      <c r="I121" s="1"/>
    </row>
    <row r="122" spans="1:9" ht="33.75" customHeight="1">
      <c r="A122" s="19" t="s">
        <v>138</v>
      </c>
      <c r="B122" s="19"/>
      <c r="C122" s="13"/>
      <c r="D122" s="13" t="s">
        <v>131</v>
      </c>
      <c r="E122" s="14">
        <v>90</v>
      </c>
      <c r="F122" s="14"/>
      <c r="G122" s="1">
        <v>40</v>
      </c>
      <c r="I122" s="1"/>
    </row>
    <row r="123" spans="1:9" ht="33.75" customHeight="1">
      <c r="A123" s="19" t="s">
        <v>139</v>
      </c>
      <c r="B123" s="19"/>
      <c r="C123" s="13"/>
      <c r="D123" s="13" t="s">
        <v>140</v>
      </c>
      <c r="E123" s="14">
        <f>331-60</f>
        <v>271</v>
      </c>
      <c r="F123" s="14"/>
      <c r="G123" s="1">
        <v>30</v>
      </c>
      <c r="I123" s="1"/>
    </row>
    <row r="124" spans="1:9" ht="36" customHeight="1">
      <c r="A124" s="19" t="s">
        <v>141</v>
      </c>
      <c r="B124" s="19"/>
      <c r="C124" s="13"/>
      <c r="D124" s="13" t="s">
        <v>142</v>
      </c>
      <c r="E124" s="14">
        <v>12</v>
      </c>
      <c r="F124" s="14"/>
      <c r="G124" s="1">
        <v>50</v>
      </c>
      <c r="I124" s="1"/>
    </row>
    <row r="125" spans="1:9" ht="34.5" hidden="1" customHeight="1">
      <c r="A125" s="19" t="s">
        <v>143</v>
      </c>
      <c r="B125" s="19"/>
      <c r="C125" s="13"/>
      <c r="D125" s="13" t="s">
        <v>142</v>
      </c>
      <c r="E125" s="14"/>
      <c r="F125" s="14"/>
      <c r="G125" s="1">
        <v>50</v>
      </c>
      <c r="I125" s="1"/>
    </row>
    <row r="126" spans="1:9" ht="23.25" customHeight="1">
      <c r="A126" s="33" t="s">
        <v>144</v>
      </c>
      <c r="B126" s="34"/>
      <c r="C126" s="34"/>
      <c r="D126" s="34"/>
      <c r="E126" s="34"/>
      <c r="F126" s="34"/>
      <c r="G126" s="35"/>
    </row>
    <row r="127" spans="1:9" ht="47.25">
      <c r="A127" s="9" t="s">
        <v>2</v>
      </c>
      <c r="B127" s="9"/>
      <c r="C127" s="10" t="s">
        <v>3</v>
      </c>
      <c r="D127" s="10" t="s">
        <v>4</v>
      </c>
      <c r="E127" s="9" t="s">
        <v>84</v>
      </c>
      <c r="F127" s="9"/>
      <c r="G127" s="10" t="s">
        <v>180</v>
      </c>
    </row>
    <row r="128" spans="1:9" ht="31.5" customHeight="1">
      <c r="A128" s="19" t="s">
        <v>145</v>
      </c>
      <c r="B128" s="19"/>
      <c r="C128" s="13" t="s">
        <v>146</v>
      </c>
      <c r="D128" s="13" t="s">
        <v>147</v>
      </c>
      <c r="E128" s="14">
        <f>3-1</f>
        <v>2</v>
      </c>
      <c r="F128" s="14"/>
      <c r="G128" s="1">
        <v>9425</v>
      </c>
    </row>
    <row r="129" spans="1:13" ht="30" customHeight="1">
      <c r="A129" s="19" t="s">
        <v>145</v>
      </c>
      <c r="B129" s="19"/>
      <c r="C129" s="13" t="s">
        <v>146</v>
      </c>
      <c r="D129" s="13" t="s">
        <v>148</v>
      </c>
      <c r="E129" s="14">
        <f>10+1-2-2-1-1</f>
        <v>5</v>
      </c>
      <c r="F129" s="14"/>
      <c r="G129" s="1">
        <v>8537</v>
      </c>
    </row>
    <row r="130" spans="1:13" ht="30.75" hidden="1" customHeight="1">
      <c r="A130" s="19" t="s">
        <v>145</v>
      </c>
      <c r="B130" s="19"/>
      <c r="C130" s="13" t="s">
        <v>146</v>
      </c>
      <c r="D130" s="13" t="s">
        <v>149</v>
      </c>
      <c r="E130" s="14">
        <f>5-1-2-2</f>
        <v>0</v>
      </c>
      <c r="F130" s="14"/>
      <c r="G130" s="1">
        <v>11626</v>
      </c>
    </row>
    <row r="131" spans="1:13" ht="30.75" customHeight="1">
      <c r="A131" s="19" t="s">
        <v>150</v>
      </c>
      <c r="B131" s="19"/>
      <c r="C131" s="13" t="s">
        <v>146</v>
      </c>
      <c r="D131" s="13" t="s">
        <v>151</v>
      </c>
      <c r="E131" s="14">
        <f>4+1</f>
        <v>5</v>
      </c>
      <c r="F131" s="14"/>
      <c r="G131" s="1">
        <v>15000</v>
      </c>
    </row>
    <row r="132" spans="1:13" ht="30.75" customHeight="1">
      <c r="A132" s="19" t="s">
        <v>150</v>
      </c>
      <c r="B132" s="19"/>
      <c r="C132" s="13" t="s">
        <v>146</v>
      </c>
      <c r="D132" s="13" t="s">
        <v>152</v>
      </c>
      <c r="E132" s="14">
        <f>14-4-4-1</f>
        <v>5</v>
      </c>
      <c r="F132" s="14"/>
      <c r="G132" s="1">
        <v>15000</v>
      </c>
    </row>
    <row r="133" spans="1:13" ht="30.75" customHeight="1">
      <c r="A133" s="19" t="s">
        <v>150</v>
      </c>
      <c r="B133" s="19"/>
      <c r="C133" s="13" t="s">
        <v>153</v>
      </c>
      <c r="D133" s="13" t="s">
        <v>11</v>
      </c>
      <c r="E133" s="14">
        <v>2</v>
      </c>
      <c r="F133" s="14"/>
      <c r="G133" s="1">
        <v>20000</v>
      </c>
    </row>
    <row r="134" spans="1:13" ht="32.25" hidden="1" customHeight="1">
      <c r="A134" s="19" t="s">
        <v>150</v>
      </c>
      <c r="B134" s="19"/>
      <c r="C134" s="13" t="s">
        <v>154</v>
      </c>
      <c r="D134" s="13" t="s">
        <v>155</v>
      </c>
      <c r="E134" s="14">
        <v>1</v>
      </c>
      <c r="F134" s="14"/>
      <c r="G134" s="1">
        <v>15000</v>
      </c>
      <c r="H134" s="5">
        <f>G134/1.9/0.6</f>
        <v>13157.894736842107</v>
      </c>
      <c r="I134" s="5">
        <f>H134*1.26*0.6</f>
        <v>9947.3684210526317</v>
      </c>
      <c r="J134" s="5">
        <f>G134+I134</f>
        <v>24947.368421052633</v>
      </c>
      <c r="K134" s="5">
        <v>1836</v>
      </c>
      <c r="L134" s="5">
        <f>J134+K134</f>
        <v>26783.368421052633</v>
      </c>
      <c r="M134" s="15" t="s">
        <v>156</v>
      </c>
    </row>
    <row r="135" spans="1:13" ht="48.75" hidden="1" customHeight="1">
      <c r="A135" s="19" t="s">
        <v>157</v>
      </c>
      <c r="B135" s="19"/>
      <c r="C135" s="13" t="s">
        <v>146</v>
      </c>
      <c r="D135" s="13" t="s">
        <v>158</v>
      </c>
      <c r="E135" s="14">
        <f>8-2-1-1-1-2</f>
        <v>1</v>
      </c>
      <c r="F135" s="14"/>
      <c r="G135" s="1">
        <v>10695</v>
      </c>
    </row>
    <row r="136" spans="1:13" ht="67.5" hidden="1" customHeight="1">
      <c r="A136" s="19" t="s">
        <v>157</v>
      </c>
      <c r="B136" s="19"/>
      <c r="C136" s="13" t="s">
        <v>159</v>
      </c>
      <c r="D136" s="13" t="s">
        <v>160</v>
      </c>
      <c r="E136" s="14">
        <v>0</v>
      </c>
      <c r="F136" s="14"/>
      <c r="G136" s="1"/>
    </row>
    <row r="137" spans="1:13" ht="31.5" customHeight="1">
      <c r="A137" s="19" t="s">
        <v>157</v>
      </c>
      <c r="B137" s="19"/>
      <c r="C137" s="13" t="s">
        <v>146</v>
      </c>
      <c r="D137" s="13" t="s">
        <v>13</v>
      </c>
      <c r="E137" s="14">
        <f>17-3-1-2</f>
        <v>11</v>
      </c>
      <c r="F137" s="14"/>
      <c r="G137" s="1">
        <v>15000</v>
      </c>
    </row>
    <row r="138" spans="1:13" ht="33.75" customHeight="1">
      <c r="A138" s="19" t="s">
        <v>157</v>
      </c>
      <c r="B138" s="19"/>
      <c r="C138" s="13" t="s">
        <v>43</v>
      </c>
      <c r="D138" s="13" t="s">
        <v>44</v>
      </c>
      <c r="E138" s="14">
        <v>1</v>
      </c>
      <c r="F138" s="14"/>
      <c r="G138" s="1">
        <f>1.25*0.6*E138</f>
        <v>0.75</v>
      </c>
    </row>
    <row r="139" spans="1:13" ht="33" customHeight="1">
      <c r="A139" s="19" t="s">
        <v>157</v>
      </c>
      <c r="B139" s="19"/>
      <c r="C139" s="13" t="s">
        <v>146</v>
      </c>
      <c r="D139" s="13" t="s">
        <v>161</v>
      </c>
      <c r="E139" s="14">
        <f>10-1</f>
        <v>9</v>
      </c>
      <c r="F139" s="14"/>
      <c r="G139" s="1">
        <v>13639</v>
      </c>
    </row>
    <row r="140" spans="1:13" ht="21.75" customHeight="1">
      <c r="A140" s="28" t="s">
        <v>162</v>
      </c>
      <c r="B140" s="29"/>
      <c r="C140" s="29"/>
      <c r="D140" s="29"/>
      <c r="E140" s="29"/>
      <c r="F140" s="29"/>
      <c r="G140" s="30"/>
    </row>
    <row r="141" spans="1:13" ht="50.25" customHeight="1">
      <c r="A141" s="9" t="s">
        <v>2</v>
      </c>
      <c r="B141" s="9"/>
      <c r="C141" s="10" t="s">
        <v>3</v>
      </c>
      <c r="D141" s="10" t="s">
        <v>4</v>
      </c>
      <c r="E141" s="9" t="s">
        <v>84</v>
      </c>
      <c r="F141" s="9"/>
      <c r="G141" s="10" t="s">
        <v>180</v>
      </c>
    </row>
    <row r="142" spans="1:13" ht="54.75" customHeight="1">
      <c r="A142" s="19" t="s">
        <v>163</v>
      </c>
      <c r="B142" s="19"/>
      <c r="C142" s="13" t="s">
        <v>164</v>
      </c>
      <c r="D142" s="13" t="s">
        <v>165</v>
      </c>
      <c r="E142" s="14">
        <v>5</v>
      </c>
      <c r="F142" s="14"/>
      <c r="G142" s="18">
        <v>16044</v>
      </c>
    </row>
    <row r="143" spans="1:13" ht="52.5" customHeight="1">
      <c r="A143" s="19" t="s">
        <v>163</v>
      </c>
      <c r="B143" s="19"/>
      <c r="C143" s="13" t="s">
        <v>166</v>
      </c>
      <c r="D143" s="13" t="s">
        <v>165</v>
      </c>
      <c r="E143" s="14">
        <v>1</v>
      </c>
      <c r="F143" s="14"/>
      <c r="G143" s="18">
        <v>13668</v>
      </c>
    </row>
    <row r="144" spans="1:13" ht="51.75" customHeight="1">
      <c r="A144" s="19" t="s">
        <v>167</v>
      </c>
      <c r="B144" s="19"/>
      <c r="C144" s="13" t="s">
        <v>164</v>
      </c>
      <c r="D144" s="13" t="s">
        <v>168</v>
      </c>
      <c r="E144" s="14">
        <f>16+4+1+15+1-3-2-5-3-2</f>
        <v>22</v>
      </c>
      <c r="F144" s="14"/>
      <c r="G144" s="18">
        <v>15838</v>
      </c>
    </row>
    <row r="145" spans="1:9" ht="46.5" customHeight="1">
      <c r="A145" s="19" t="s">
        <v>163</v>
      </c>
      <c r="B145" s="19"/>
      <c r="C145" s="13" t="s">
        <v>164</v>
      </c>
      <c r="D145" s="13" t="s">
        <v>169</v>
      </c>
      <c r="E145" s="14">
        <f>1+13+1+8-5-1</f>
        <v>17</v>
      </c>
      <c r="F145" s="14"/>
      <c r="G145" s="18">
        <v>15366</v>
      </c>
    </row>
    <row r="146" spans="1:9" ht="47.25" customHeight="1">
      <c r="A146" s="19" t="s">
        <v>163</v>
      </c>
      <c r="B146" s="19"/>
      <c r="C146" s="13" t="s">
        <v>166</v>
      </c>
      <c r="D146" s="13" t="s">
        <v>170</v>
      </c>
      <c r="E146" s="14">
        <v>1</v>
      </c>
      <c r="F146" s="14"/>
      <c r="G146" s="1">
        <v>11800</v>
      </c>
    </row>
    <row r="147" spans="1:9" ht="47.25" customHeight="1">
      <c r="A147" s="19" t="s">
        <v>163</v>
      </c>
      <c r="B147" s="19"/>
      <c r="C147" s="13" t="s">
        <v>164</v>
      </c>
      <c r="D147" s="13" t="s">
        <v>170</v>
      </c>
      <c r="E147" s="14">
        <v>3</v>
      </c>
      <c r="F147" s="14"/>
      <c r="G147" s="1">
        <v>14000</v>
      </c>
    </row>
    <row r="148" spans="1:9" ht="48.75" customHeight="1">
      <c r="A148" s="19" t="s">
        <v>163</v>
      </c>
      <c r="B148" s="19"/>
      <c r="C148" s="13" t="s">
        <v>164</v>
      </c>
      <c r="D148" s="13" t="s">
        <v>30</v>
      </c>
      <c r="E148" s="14">
        <v>6</v>
      </c>
      <c r="F148" s="14"/>
      <c r="G148" s="1">
        <v>16000</v>
      </c>
    </row>
    <row r="149" spans="1:9" ht="48.75" customHeight="1">
      <c r="A149" s="24" t="s">
        <v>195</v>
      </c>
      <c r="B149" s="25"/>
      <c r="C149" s="13" t="s">
        <v>171</v>
      </c>
      <c r="D149" s="13" t="s">
        <v>194</v>
      </c>
      <c r="E149" s="26">
        <v>1</v>
      </c>
      <c r="F149" s="27"/>
      <c r="G149" s="1">
        <v>6980</v>
      </c>
    </row>
    <row r="150" spans="1:9" ht="48.75" customHeight="1">
      <c r="A150" s="24" t="s">
        <v>195</v>
      </c>
      <c r="B150" s="25"/>
      <c r="C150" s="13" t="s">
        <v>172</v>
      </c>
      <c r="D150" s="13" t="s">
        <v>194</v>
      </c>
      <c r="E150" s="26">
        <v>5</v>
      </c>
      <c r="F150" s="27"/>
      <c r="G150" s="18">
        <f>G149/470*550</f>
        <v>8168.0851063829787</v>
      </c>
    </row>
    <row r="151" spans="1:9" ht="48" customHeight="1">
      <c r="A151" s="19" t="s">
        <v>163</v>
      </c>
      <c r="B151" s="19"/>
      <c r="C151" s="13" t="s">
        <v>166</v>
      </c>
      <c r="D151" s="13" t="s">
        <v>30</v>
      </c>
      <c r="E151" s="14">
        <v>1</v>
      </c>
      <c r="F151" s="14"/>
      <c r="G151" s="18">
        <v>13789</v>
      </c>
    </row>
    <row r="152" spans="1:9">
      <c r="I152" s="1" t="e">
        <f>SUM(#REF!)</f>
        <v>#REF!</v>
      </c>
    </row>
    <row r="153" spans="1:9">
      <c r="I153" s="1"/>
    </row>
  </sheetData>
  <mergeCells count="290">
    <mergeCell ref="A64:B64"/>
    <mergeCell ref="E64:F64"/>
    <mergeCell ref="A151:B151"/>
    <mergeCell ref="E151:F151"/>
    <mergeCell ref="A87:B87"/>
    <mergeCell ref="E87:F87"/>
    <mergeCell ref="A6:H6"/>
    <mergeCell ref="A113:B113"/>
    <mergeCell ref="A114:B114"/>
    <mergeCell ref="A115:B115"/>
    <mergeCell ref="E113:F113"/>
    <mergeCell ref="A148:B148"/>
    <mergeCell ref="E148:F148"/>
    <mergeCell ref="A149:B149"/>
    <mergeCell ref="E149:F149"/>
    <mergeCell ref="A150:B150"/>
    <mergeCell ref="E150:F150"/>
    <mergeCell ref="A145:B145"/>
    <mergeCell ref="E145:F145"/>
    <mergeCell ref="A146:B146"/>
    <mergeCell ref="E146:F146"/>
    <mergeCell ref="A147:B147"/>
    <mergeCell ref="E147:F147"/>
    <mergeCell ref="A142:B142"/>
    <mergeCell ref="E142:F142"/>
    <mergeCell ref="A143:B143"/>
    <mergeCell ref="E143:F143"/>
    <mergeCell ref="A144:B144"/>
    <mergeCell ref="E144:F144"/>
    <mergeCell ref="A137:B137"/>
    <mergeCell ref="E137:F137"/>
    <mergeCell ref="A139:B139"/>
    <mergeCell ref="E139:F139"/>
    <mergeCell ref="A141:B141"/>
    <mergeCell ref="E141:F141"/>
    <mergeCell ref="A140:G140"/>
    <mergeCell ref="A134:B134"/>
    <mergeCell ref="E134:F134"/>
    <mergeCell ref="A135:B135"/>
    <mergeCell ref="E135:F135"/>
    <mergeCell ref="A136:B136"/>
    <mergeCell ref="E136:F136"/>
    <mergeCell ref="A131:B131"/>
    <mergeCell ref="E131:F131"/>
    <mergeCell ref="A132:B132"/>
    <mergeCell ref="E132:F132"/>
    <mergeCell ref="A133:B133"/>
    <mergeCell ref="E133:F133"/>
    <mergeCell ref="A128:B128"/>
    <mergeCell ref="E128:F128"/>
    <mergeCell ref="A129:B129"/>
    <mergeCell ref="E129:F129"/>
    <mergeCell ref="A130:B130"/>
    <mergeCell ref="E130:F130"/>
    <mergeCell ref="A124:B124"/>
    <mergeCell ref="E124:F124"/>
    <mergeCell ref="A125:B125"/>
    <mergeCell ref="E125:F125"/>
    <mergeCell ref="A127:B127"/>
    <mergeCell ref="E127:F127"/>
    <mergeCell ref="A126:G126"/>
    <mergeCell ref="A121:B121"/>
    <mergeCell ref="E121:F121"/>
    <mergeCell ref="A122:B122"/>
    <mergeCell ref="E122:F122"/>
    <mergeCell ref="A123:B123"/>
    <mergeCell ref="E123:F123"/>
    <mergeCell ref="A118:B118"/>
    <mergeCell ref="E118:F118"/>
    <mergeCell ref="A119:B119"/>
    <mergeCell ref="E119:F119"/>
    <mergeCell ref="A120:B120"/>
    <mergeCell ref="E120:F120"/>
    <mergeCell ref="A112:B112"/>
    <mergeCell ref="E112:F112"/>
    <mergeCell ref="A116:B116"/>
    <mergeCell ref="E116:F116"/>
    <mergeCell ref="A117:B117"/>
    <mergeCell ref="E117:F117"/>
    <mergeCell ref="E114:F114"/>
    <mergeCell ref="E115:F115"/>
    <mergeCell ref="A111:G111"/>
    <mergeCell ref="A109:B109"/>
    <mergeCell ref="E109:F109"/>
    <mergeCell ref="A110:B110"/>
    <mergeCell ref="E110:F110"/>
    <mergeCell ref="A106:B106"/>
    <mergeCell ref="E106:F106"/>
    <mergeCell ref="A107:B107"/>
    <mergeCell ref="E107:F107"/>
    <mergeCell ref="A108:B108"/>
    <mergeCell ref="E108:F108"/>
    <mergeCell ref="A103:B103"/>
    <mergeCell ref="E103:F103"/>
    <mergeCell ref="A104:B104"/>
    <mergeCell ref="E104:F104"/>
    <mergeCell ref="A105:B105"/>
    <mergeCell ref="E105:F105"/>
    <mergeCell ref="A101:B101"/>
    <mergeCell ref="E101:F101"/>
    <mergeCell ref="A102:B102"/>
    <mergeCell ref="E102:F102"/>
    <mergeCell ref="A98:B98"/>
    <mergeCell ref="E98:F98"/>
    <mergeCell ref="A99:B99"/>
    <mergeCell ref="E99:F99"/>
    <mergeCell ref="A100:B100"/>
    <mergeCell ref="E100:F100"/>
    <mergeCell ref="A95:B95"/>
    <mergeCell ref="E95:F95"/>
    <mergeCell ref="A96:B96"/>
    <mergeCell ref="E96:F96"/>
    <mergeCell ref="A97:B97"/>
    <mergeCell ref="E97:F97"/>
    <mergeCell ref="A92:B92"/>
    <mergeCell ref="E92:F92"/>
    <mergeCell ref="A93:F93"/>
    <mergeCell ref="A94:B94"/>
    <mergeCell ref="E94:F94"/>
    <mergeCell ref="A75:B75"/>
    <mergeCell ref="E75:F75"/>
    <mergeCell ref="A90:B90"/>
    <mergeCell ref="E90:F90"/>
    <mergeCell ref="A91:B91"/>
    <mergeCell ref="E91:F91"/>
    <mergeCell ref="A86:B86"/>
    <mergeCell ref="E86:F86"/>
    <mergeCell ref="A88:B88"/>
    <mergeCell ref="E88:F88"/>
    <mergeCell ref="A89:B89"/>
    <mergeCell ref="E89:F89"/>
    <mergeCell ref="A82:B82"/>
    <mergeCell ref="E82:F82"/>
    <mergeCell ref="A83:B83"/>
    <mergeCell ref="E83:F83"/>
    <mergeCell ref="A84:F84"/>
    <mergeCell ref="A85:B85"/>
    <mergeCell ref="E85:F85"/>
    <mergeCell ref="A79:B79"/>
    <mergeCell ref="E79:F79"/>
    <mergeCell ref="A80:B80"/>
    <mergeCell ref="E80:F80"/>
    <mergeCell ref="A81:B81"/>
    <mergeCell ref="E81:F81"/>
    <mergeCell ref="A74:B74"/>
    <mergeCell ref="E74:F74"/>
    <mergeCell ref="A77:B77"/>
    <mergeCell ref="E77:F77"/>
    <mergeCell ref="A78:B78"/>
    <mergeCell ref="E78:F78"/>
    <mergeCell ref="A76:G76"/>
    <mergeCell ref="A71:B71"/>
    <mergeCell ref="E71:F71"/>
    <mergeCell ref="A72:B72"/>
    <mergeCell ref="E72:F72"/>
    <mergeCell ref="A73:B73"/>
    <mergeCell ref="E73:F73"/>
    <mergeCell ref="A68:B68"/>
    <mergeCell ref="E68:F68"/>
    <mergeCell ref="A69:B69"/>
    <mergeCell ref="E69:F69"/>
    <mergeCell ref="A70:B70"/>
    <mergeCell ref="E70:F70"/>
    <mergeCell ref="A63:B63"/>
    <mergeCell ref="E63:F63"/>
    <mergeCell ref="A66:B66"/>
    <mergeCell ref="E66:F66"/>
    <mergeCell ref="A67:B67"/>
    <mergeCell ref="E67:F67"/>
    <mergeCell ref="A65:H65"/>
    <mergeCell ref="A60:B60"/>
    <mergeCell ref="E60:F60"/>
    <mergeCell ref="A61:B61"/>
    <mergeCell ref="E61:F61"/>
    <mergeCell ref="A62:B62"/>
    <mergeCell ref="E62:F62"/>
    <mergeCell ref="A57:B57"/>
    <mergeCell ref="E57:F57"/>
    <mergeCell ref="A58:B58"/>
    <mergeCell ref="E58:F58"/>
    <mergeCell ref="A59:B59"/>
    <mergeCell ref="E59:F59"/>
    <mergeCell ref="A54:B54"/>
    <mergeCell ref="E54:F54"/>
    <mergeCell ref="A55:B55"/>
    <mergeCell ref="E55:F55"/>
    <mergeCell ref="A56:B56"/>
    <mergeCell ref="E56:F56"/>
    <mergeCell ref="A51:B51"/>
    <mergeCell ref="E51:F51"/>
    <mergeCell ref="A52:B52"/>
    <mergeCell ref="E52:F52"/>
    <mergeCell ref="A53:B53"/>
    <mergeCell ref="E53:F53"/>
    <mergeCell ref="A49:B49"/>
    <mergeCell ref="E49:F49"/>
    <mergeCell ref="A50:B50"/>
    <mergeCell ref="E50:F50"/>
    <mergeCell ref="A46:B46"/>
    <mergeCell ref="E46:F46"/>
    <mergeCell ref="A47:B47"/>
    <mergeCell ref="E47:F47"/>
    <mergeCell ref="A48:B48"/>
    <mergeCell ref="E48:F48"/>
    <mergeCell ref="A43:B43"/>
    <mergeCell ref="E43:F43"/>
    <mergeCell ref="A44:B44"/>
    <mergeCell ref="E44:F44"/>
    <mergeCell ref="A45:B45"/>
    <mergeCell ref="E45:F45"/>
    <mergeCell ref="A41:B41"/>
    <mergeCell ref="E41:F41"/>
    <mergeCell ref="A42:B42"/>
    <mergeCell ref="E42:F42"/>
    <mergeCell ref="A38:B38"/>
    <mergeCell ref="E38:F38"/>
    <mergeCell ref="A39:B39"/>
    <mergeCell ref="E39:F39"/>
    <mergeCell ref="A40:B40"/>
    <mergeCell ref="E40:F40"/>
    <mergeCell ref="A35:B35"/>
    <mergeCell ref="E35:F35"/>
    <mergeCell ref="A36:B36"/>
    <mergeCell ref="E36:F36"/>
    <mergeCell ref="A37:B37"/>
    <mergeCell ref="E37:F37"/>
    <mergeCell ref="A33:B33"/>
    <mergeCell ref="E33:F33"/>
    <mergeCell ref="A138:B138"/>
    <mergeCell ref="E138:F138"/>
    <mergeCell ref="A34:B34"/>
    <mergeCell ref="E34:F34"/>
    <mergeCell ref="A30:B30"/>
    <mergeCell ref="E30:F30"/>
    <mergeCell ref="A31:B31"/>
    <mergeCell ref="E31:F31"/>
    <mergeCell ref="A32:B32"/>
    <mergeCell ref="E32:F32"/>
    <mergeCell ref="A27:B27"/>
    <mergeCell ref="E27:F27"/>
    <mergeCell ref="A28:B28"/>
    <mergeCell ref="E28:F28"/>
    <mergeCell ref="A29:B29"/>
    <mergeCell ref="E29:F29"/>
    <mergeCell ref="A24:B24"/>
    <mergeCell ref="E24:F24"/>
    <mergeCell ref="A25:B25"/>
    <mergeCell ref="E25:F25"/>
    <mergeCell ref="A26:B26"/>
    <mergeCell ref="E26:F26"/>
    <mergeCell ref="A21:B21"/>
    <mergeCell ref="E21:F21"/>
    <mergeCell ref="A22:B22"/>
    <mergeCell ref="E22:F22"/>
    <mergeCell ref="A23:B23"/>
    <mergeCell ref="E23:F23"/>
    <mergeCell ref="A18:B18"/>
    <mergeCell ref="E18:F18"/>
    <mergeCell ref="A19:B19"/>
    <mergeCell ref="E19:F19"/>
    <mergeCell ref="A20:B20"/>
    <mergeCell ref="E20:F20"/>
    <mergeCell ref="A15:B15"/>
    <mergeCell ref="E15:F15"/>
    <mergeCell ref="A16:B16"/>
    <mergeCell ref="E16:F16"/>
    <mergeCell ref="A17:B17"/>
    <mergeCell ref="E17:F17"/>
    <mergeCell ref="A13:B13"/>
    <mergeCell ref="E13:F13"/>
    <mergeCell ref="A14:B14"/>
    <mergeCell ref="E14:F14"/>
    <mergeCell ref="A10:B10"/>
    <mergeCell ref="E10:F10"/>
    <mergeCell ref="A11:B11"/>
    <mergeCell ref="E11:F11"/>
    <mergeCell ref="A12:B12"/>
    <mergeCell ref="E12:F12"/>
    <mergeCell ref="A7:B7"/>
    <mergeCell ref="E7:F7"/>
    <mergeCell ref="A8:B8"/>
    <mergeCell ref="E8:F8"/>
    <mergeCell ref="A9:B9"/>
    <mergeCell ref="E9:F9"/>
    <mergeCell ref="A1:I1"/>
    <mergeCell ref="A2:I2"/>
    <mergeCell ref="A3:I3"/>
    <mergeCell ref="A4:F4"/>
    <mergeCell ref="A5:B5"/>
    <mergeCell ref="E5:F5"/>
  </mergeCells>
  <pageMargins left="0.7" right="0.7" top="0.75" bottom="0.75" header="0.3" footer="0.3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Прайс 01.07.2022</vt:lpstr>
      <vt:lpstr>Лист1</vt:lpstr>
      <vt:lpstr>Лист2</vt:lpstr>
      <vt:lpstr>Лист3</vt:lpstr>
      <vt:lpstr>'Прайс 01.07.2022'!Область_печати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2022-07-13T02:39:28Z</dcterms:created>
  <dcterms:modified xsi:type="dcterms:W3CDTF">2022-07-13T04:11:11Z</dcterms:modified>
</cp:coreProperties>
</file>